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VIC" sheetId="1" r:id="rId1"/>
    <sheet name="VIC Monthly" sheetId="2" r:id="rId2"/>
    <sheet name="VIC Graphs" sheetId="3" r:id="rId3"/>
  </sheets>
  <externalReferences>
    <externalReference r:id="rId6"/>
    <externalReference r:id="rId7"/>
    <externalReference r:id="rId8"/>
  </externalReferences>
  <definedNames>
    <definedName name="location" localSheetId="0">'[2]reference data'!#REF!</definedName>
    <definedName name="location" localSheetId="2">'[2]reference data'!#REF!</definedName>
    <definedName name="location" localSheetId="1">'[3]reference data'!$A$21:$B$30</definedName>
    <definedName name="location">#REF!</definedName>
    <definedName name="location2">#REF!</definedName>
    <definedName name="_xlnm.Print_Area" localSheetId="0">'VIC'!$A$1:$G$49</definedName>
    <definedName name="_xlnm.Print_Area" localSheetId="1">'VIC Monthly'!$A$1:$S$58</definedName>
  </definedNames>
  <calcPr fullCalcOnLoad="1"/>
</workbook>
</file>

<file path=xl/sharedStrings.xml><?xml version="1.0" encoding="utf-8"?>
<sst xmlns="http://schemas.openxmlformats.org/spreadsheetml/2006/main" count="107" uniqueCount="48">
  <si>
    <t>Victoria Milk Production</t>
  </si>
  <si>
    <t>(million litres)</t>
  </si>
  <si>
    <t>Eastern</t>
  </si>
  <si>
    <t>Northern</t>
  </si>
  <si>
    <t>Western</t>
  </si>
  <si>
    <t>Total VIC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</si>
  <si>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</si>
  <si>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</si>
  <si>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</si>
  <si>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</si>
  <si>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</si>
  <si>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</si>
  <si>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</si>
  <si>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</si>
  <si>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</si>
  <si>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</si>
  <si>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</si>
  <si>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</si>
  <si>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</si>
  <si>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</si>
  <si>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</si>
  <si>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</si>
  <si>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 xml:space="preserve">* These reports contain data based on a combination of voluntary direct reporting from processors, and data sourced from government agencies.  </t>
  </si>
  <si>
    <t>*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</si>
  <si>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</si>
  <si>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</si>
  <si>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Trade and Strategy, Dairy Australia Limited</t>
  </si>
  <si>
    <t>Source: Dairy Manufacturers</t>
  </si>
  <si>
    <t>Milk production report (Litres '000s)</t>
  </si>
  <si>
    <t>Victoria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</si>
  <si>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</si>
  <si>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</si>
  <si>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</si>
  <si>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</si>
  <si>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</si>
  <si>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</si>
  <si>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</si>
  <si>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19/20 by Region</t>
  </si>
  <si>
    <t>18/19</t>
  </si>
  <si>
    <t>19/20</t>
  </si>
  <si>
    <t>VIC</t>
  </si>
  <si>
    <t>October-17</t>
  </si>
  <si>
    <t>October-18</t>
  </si>
  <si>
    <t>October-19</t>
  </si>
  <si>
    <t>% change 18 &amp; 19</t>
  </si>
  <si>
    <t>2017/2018</t>
  </si>
  <si>
    <t>2018/2019</t>
  </si>
  <si>
    <t>2019/2020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</si>
</sst>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54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b/>
      <sz val="12.75"/>
      <color indexed="62"/>
      <name val="Verdana"/>
      <family val="2"/>
    </font>
    <font>
      <sz val="5.45"/>
      <color indexed="62"/>
      <name val="Verdana"/>
      <family val="2"/>
    </font>
    <font>
      <sz val="1.25"/>
      <color indexed="8"/>
      <name val="Verdana"/>
      <family val="2"/>
    </font>
    <font>
      <sz val="1"/>
      <color indexed="62"/>
      <name val="Verdana"/>
      <family val="2"/>
    </font>
    <font>
      <sz val="1.25"/>
      <color indexed="62"/>
      <name val="Verdana"/>
      <family val="2"/>
    </font>
    <font>
      <b/>
      <sz val="1.25"/>
      <color indexed="62"/>
      <name val="Verdana"/>
      <family val="2"/>
    </font>
    <font>
      <sz val="1.05"/>
      <color indexed="62"/>
      <name val="Verdana"/>
      <family val="2"/>
    </font>
    <font>
      <sz val="1"/>
      <color indexed="8"/>
      <name val="Verdana"/>
      <family val="2"/>
    </font>
    <font>
      <sz val="8.75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>
        <color indexed="63"/>
      </right>
      <top style="thin">
        <color indexed="62"/>
      </top>
      <bottom style="thin"/>
    </border>
    <border>
      <left/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/>
      <top style="thin">
        <color indexed="6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2"/>
      </top>
      <bottom>
        <color indexed="63"/>
      </bottom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Border="1" applyAlignment="1">
      <alignment/>
    </xf>
    <xf numFmtId="164" fontId="18" fillId="0" borderId="0" xfId="42" applyNumberFormat="1" applyFont="1" applyAlignment="1">
      <alignment/>
    </xf>
    <xf numFmtId="165" fontId="18" fillId="0" borderId="14" xfId="58" applyNumberFormat="1" applyFont="1" applyBorder="1" applyAlignment="1">
      <alignment/>
    </xf>
    <xf numFmtId="165" fontId="18" fillId="0" borderId="0" xfId="58" applyNumberFormat="1" applyFont="1" applyAlignment="1">
      <alignment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4" fontId="18" fillId="0" borderId="13" xfId="55" applyNumberFormat="1" applyFont="1" applyBorder="1">
      <alignment/>
      <protection/>
    </xf>
    <xf numFmtId="165" fontId="18" fillId="0" borderId="14" xfId="55" applyNumberFormat="1" applyFont="1" applyBorder="1">
      <alignment/>
      <protection/>
    </xf>
    <xf numFmtId="164" fontId="18" fillId="0" borderId="15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Border="1" applyAlignment="1">
      <alignment horizontal="right" vertical="center"/>
    </xf>
    <xf numFmtId="165" fontId="18" fillId="0" borderId="12" xfId="58" applyNumberFormat="1" applyFont="1" applyBorder="1" applyAlignment="1">
      <alignment horizontal="right" vertical="center"/>
    </xf>
    <xf numFmtId="165" fontId="18" fillId="0" borderId="0" xfId="58" applyNumberFormat="1" applyFont="1" applyAlignment="1">
      <alignment horizontal="right" vertical="center"/>
    </xf>
    <xf numFmtId="165" fontId="18" fillId="0" borderId="0" xfId="58" applyNumberFormat="1" applyFont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4" xfId="0" applyFont="1" applyFill="1" applyBorder="1" applyAlignment="1">
      <alignment/>
    </xf>
    <xf numFmtId="0" fontId="18" fillId="0" borderId="25" xfId="0" applyFont="1" applyBorder="1" applyAlignment="1">
      <alignment horizontal="right"/>
    </xf>
    <xf numFmtId="3" fontId="18" fillId="0" borderId="26" xfId="42" applyNumberFormat="1" applyFont="1" applyBorder="1" applyAlignment="1">
      <alignment/>
    </xf>
    <xf numFmtId="3" fontId="18" fillId="0" borderId="27" xfId="42" applyNumberFormat="1" applyFont="1" applyBorder="1" applyAlignment="1">
      <alignment/>
    </xf>
    <xf numFmtId="3" fontId="18" fillId="0" borderId="28" xfId="42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29" xfId="0" applyFont="1" applyBorder="1" applyAlignment="1">
      <alignment horizontal="right"/>
    </xf>
    <xf numFmtId="3" fontId="18" fillId="0" borderId="30" xfId="42" applyNumberFormat="1" applyFont="1" applyBorder="1" applyAlignment="1">
      <alignment/>
    </xf>
    <xf numFmtId="3" fontId="18" fillId="0" borderId="0" xfId="42" applyNumberFormat="1" applyFont="1" applyAlignment="1">
      <alignment/>
    </xf>
    <xf numFmtId="3" fontId="18" fillId="0" borderId="29" xfId="58" applyNumberFormat="1" applyFont="1" applyBorder="1" applyAlignment="1">
      <alignment/>
    </xf>
    <xf numFmtId="0" fontId="21" fillId="0" borderId="30" xfId="0" applyFont="1" applyBorder="1" applyAlignment="1">
      <alignment/>
    </xf>
    <xf numFmtId="0" fontId="25" fillId="0" borderId="29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30" xfId="58" applyNumberFormat="1" applyFont="1" applyBorder="1" applyAlignment="1">
      <alignment/>
    </xf>
    <xf numFmtId="165" fontId="25" fillId="0" borderId="0" xfId="42" applyNumberFormat="1" applyFont="1" applyAlignment="1">
      <alignment/>
    </xf>
    <xf numFmtId="165" fontId="25" fillId="0" borderId="29" xfId="58" applyNumberFormat="1" applyFont="1" applyBorder="1" applyAlignment="1">
      <alignment/>
    </xf>
    <xf numFmtId="0" fontId="25" fillId="0" borderId="30" xfId="0" applyFont="1" applyBorder="1" applyAlignment="1">
      <alignment/>
    </xf>
    <xf numFmtId="165" fontId="25" fillId="0" borderId="30" xfId="42" applyNumberFormat="1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1" fillId="33" borderId="31" xfId="0" applyFont="1" applyFill="1" applyBorder="1" applyAlignment="1">
      <alignment/>
    </xf>
    <xf numFmtId="0" fontId="18" fillId="0" borderId="32" xfId="0" applyFont="1" applyBorder="1" applyAlignment="1">
      <alignment horizontal="right"/>
    </xf>
    <xf numFmtId="0" fontId="18" fillId="0" borderId="22" xfId="0" applyFont="1" applyBorder="1" applyAlignment="1">
      <alignment/>
    </xf>
    <xf numFmtId="165" fontId="18" fillId="0" borderId="33" xfId="42" applyNumberFormat="1" applyFont="1" applyBorder="1" applyAlignment="1">
      <alignment/>
    </xf>
    <xf numFmtId="165" fontId="18" fillId="0" borderId="22" xfId="42" applyNumberFormat="1" applyFont="1" applyBorder="1" applyAlignment="1">
      <alignment/>
    </xf>
    <xf numFmtId="165" fontId="18" fillId="0" borderId="32" xfId="58" applyNumberFormat="1" applyFont="1" applyBorder="1" applyAlignment="1">
      <alignment/>
    </xf>
    <xf numFmtId="165" fontId="18" fillId="0" borderId="30" xfId="42" applyNumberFormat="1" applyFont="1" applyBorder="1" applyAlignment="1">
      <alignment/>
    </xf>
    <xf numFmtId="165" fontId="18" fillId="0" borderId="0" xfId="42" applyNumberFormat="1" applyFont="1" applyAlignment="1">
      <alignment/>
    </xf>
    <xf numFmtId="165" fontId="18" fillId="0" borderId="29" xfId="58" applyNumberFormat="1" applyFont="1" applyBorder="1" applyAlignment="1">
      <alignment/>
    </xf>
    <xf numFmtId="0" fontId="21" fillId="0" borderId="34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18" fillId="0" borderId="35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Alignment="1">
      <alignment/>
    </xf>
    <xf numFmtId="0" fontId="18" fillId="0" borderId="36" xfId="0" applyFont="1" applyBorder="1" applyAlignment="1">
      <alignment horizontal="right"/>
    </xf>
    <xf numFmtId="3" fontId="18" fillId="0" borderId="37" xfId="42" applyNumberFormat="1" applyFont="1" applyBorder="1" applyAlignment="1">
      <alignment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0" fontId="18" fillId="0" borderId="40" xfId="0" applyFont="1" applyBorder="1" applyAlignment="1">
      <alignment horizontal="right"/>
    </xf>
    <xf numFmtId="0" fontId="21" fillId="0" borderId="38" xfId="0" applyFont="1" applyBorder="1" applyAlignment="1">
      <alignment/>
    </xf>
    <xf numFmtId="0" fontId="18" fillId="0" borderId="41" xfId="0" applyFont="1" applyBorder="1" applyAlignment="1">
      <alignment horizontal="right"/>
    </xf>
    <xf numFmtId="165" fontId="18" fillId="0" borderId="34" xfId="42" applyNumberFormat="1" applyFont="1" applyBorder="1" applyAlignment="1">
      <alignment/>
    </xf>
    <xf numFmtId="165" fontId="18" fillId="0" borderId="42" xfId="42" applyNumberFormat="1" applyFont="1" applyBorder="1" applyAlignment="1">
      <alignment/>
    </xf>
    <xf numFmtId="165" fontId="18" fillId="0" borderId="41" xfId="58" applyNumberFormat="1" applyFont="1" applyBorder="1" applyAlignment="1">
      <alignment/>
    </xf>
    <xf numFmtId="3" fontId="18" fillId="0" borderId="0" xfId="0" applyNumberFormat="1" applyFont="1" applyAlignment="1">
      <alignment/>
    </xf>
    <xf numFmtId="10" fontId="18" fillId="0" borderId="33" xfId="42" applyNumberFormat="1" applyFont="1" applyBorder="1" applyAlignment="1">
      <alignment/>
    </xf>
    <xf numFmtId="10" fontId="18" fillId="0" borderId="22" xfId="42" applyNumberFormat="1" applyFont="1" applyBorder="1" applyAlignment="1">
      <alignment/>
    </xf>
    <xf numFmtId="10" fontId="18" fillId="0" borderId="32" xfId="58" applyNumberFormat="1" applyFont="1" applyBorder="1" applyAlignment="1">
      <alignment/>
    </xf>
    <xf numFmtId="10" fontId="18" fillId="0" borderId="30" xfId="42" applyNumberFormat="1" applyFont="1" applyBorder="1" applyAlignment="1">
      <alignment/>
    </xf>
    <xf numFmtId="10" fontId="18" fillId="0" borderId="0" xfId="42" applyNumberFormat="1" applyFont="1" applyAlignment="1">
      <alignment/>
    </xf>
    <xf numFmtId="10" fontId="18" fillId="0" borderId="29" xfId="58" applyNumberFormat="1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41" xfId="0" applyFont="1" applyBorder="1" applyAlignment="1">
      <alignment horizontal="right"/>
    </xf>
    <xf numFmtId="165" fontId="25" fillId="0" borderId="34" xfId="0" applyNumberFormat="1" applyFont="1" applyBorder="1" applyAlignment="1">
      <alignment/>
    </xf>
    <xf numFmtId="165" fontId="25" fillId="0" borderId="42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165" fontId="25" fillId="0" borderId="0" xfId="0" applyNumberFormat="1" applyFont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
2018/19 &amp; 2019/20</a:t>
            </a:r>
          </a:p>
        </c:rich>
      </c:tx>
      <c:layout>
        <c:manualLayout>
          <c:xMode val="factor"/>
          <c:yMode val="factor"/>
          <c:x val="-0.017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3675"/>
          <c:w val="0.91925"/>
          <c:h val="0.75325"/>
        </c:manualLayout>
      </c:layout>
      <c:lineChart>
        <c:grouping val="standard"/>
        <c:varyColors val="0"/>
        <c:ser>
          <c:idx val="0"/>
          <c:order val="0"/>
          <c:tx>
            <c:v>2018/2019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430513.032187</c:v>
              </c:pt>
              <c:pt idx="1">
                <c:v>494724.026912951</c:v>
              </c:pt>
              <c:pt idx="2">
                <c:v>600197.582387941</c:v>
              </c:pt>
              <c:pt idx="3">
                <c:v>669881.731484857</c:v>
              </c:pt>
              <c:pt idx="4">
                <c:v>602032.775157</c:v>
              </c:pt>
              <c:pt idx="5">
                <c:v>549627.427338056</c:v>
              </c:pt>
              <c:pt idx="6">
                <c:v>448852.999723871</c:v>
              </c:pt>
              <c:pt idx="7">
                <c:v>339566.0230727</c:v>
              </c:pt>
              <c:pt idx="8">
                <c:v>345062.997869999</c:v>
              </c:pt>
              <c:pt idx="9">
                <c:v>337053.1993676</c:v>
              </c:pt>
              <c:pt idx="10">
                <c:v>371220.9570594</c:v>
              </c:pt>
              <c:pt idx="11">
                <c:v>385264.449328</c:v>
              </c:pt>
            </c:numLit>
          </c:val>
          <c:smooth val="1"/>
        </c:ser>
        <c:ser>
          <c:idx val="2"/>
          <c:order val="1"/>
          <c:tx>
            <c:v>2019/2020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4"/>
              <c:pt idx="0">
                <c:v>402533.48744</c:v>
              </c:pt>
              <c:pt idx="1">
                <c:v>467547.256551943</c:v>
              </c:pt>
              <c:pt idx="2">
                <c:v>575371.870737301</c:v>
              </c:pt>
              <c:pt idx="3">
                <c:v>632908.205768719</c:v>
              </c:pt>
            </c:numLit>
          </c:val>
          <c:smooth val="1"/>
        </c:ser>
        <c:marker val="1"/>
        <c:axId val="21589569"/>
        <c:axId val="60088394"/>
      </c:lineChart>
      <c:catAx>
        <c:axId val="215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088394"/>
        <c:crosses val="autoZero"/>
        <c:auto val="1"/>
        <c:lblOffset val="100"/>
        <c:tickLblSkip val="2"/>
        <c:noMultiLvlLbl val="0"/>
      </c:catAx>
      <c:valAx>
        <c:axId val="6008839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158956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35"/>
                <c:y val="-0.02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5"/>
          <c:y val="0.94"/>
          <c:w val="0.419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58491371"/>
        <c:axId val="56660292"/>
      </c:line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849137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40180581"/>
        <c:axId val="26080910"/>
      </c:line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018058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33401599"/>
        <c:axId val="32178936"/>
      </c:line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2178936"/>
        <c:crosses val="autoZero"/>
        <c:auto val="1"/>
        <c:lblOffset val="100"/>
        <c:tickLblSkip val="1"/>
        <c:noMultiLvlLbl val="0"/>
      </c:catAx>
      <c:valAx>
        <c:axId val="3217893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340159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6356994"/>
        <c:crosses val="autoZero"/>
        <c:auto val="1"/>
        <c:lblOffset val="100"/>
        <c:tickLblSkip val="1"/>
        <c:noMultiLvlLbl val="0"/>
      </c:catAx>
      <c:valAx>
        <c:axId val="5635699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117496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
2018/19 &amp; 2019/20</a:t>
            </a:r>
          </a:p>
        </c:rich>
      </c:tx>
      <c:layout>
        <c:manualLayout>
          <c:xMode val="factor"/>
          <c:yMode val="factor"/>
          <c:x val="-0.016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375"/>
          <c:w val="0.91925"/>
          <c:h val="0.7525"/>
        </c:manualLayout>
      </c:layout>
      <c:lineChart>
        <c:grouping val="standard"/>
        <c:varyColors val="0"/>
        <c:ser>
          <c:idx val="0"/>
          <c:order val="0"/>
          <c:tx>
            <c:v>2018/2019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114501.49003</c:v>
              </c:pt>
              <c:pt idx="1">
                <c:v>152950.40806</c:v>
              </c:pt>
              <c:pt idx="2">
                <c:v>204287.891137647</c:v>
              </c:pt>
              <c:pt idx="3">
                <c:v>235147.015315714</c:v>
              </c:pt>
              <c:pt idx="4">
                <c:v>215966.42801</c:v>
              </c:pt>
              <c:pt idx="5">
                <c:v>200953.624858571</c:v>
              </c:pt>
              <c:pt idx="6">
                <c:v>162580.047407142</c:v>
              </c:pt>
              <c:pt idx="7">
                <c:v>121264.63002</c:v>
              </c:pt>
              <c:pt idx="8">
                <c:v>125609.09105</c:v>
              </c:pt>
              <c:pt idx="9">
                <c:v>117417.31902</c:v>
              </c:pt>
              <c:pt idx="10">
                <c:v>115693.53503</c:v>
              </c:pt>
              <c:pt idx="11">
                <c:v>105784.70602</c:v>
              </c:pt>
            </c:numLit>
          </c:val>
          <c:smooth val="1"/>
        </c:ser>
        <c:ser>
          <c:idx val="2"/>
          <c:order val="1"/>
          <c:tx>
            <c:v>2019/2020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4"/>
              <c:pt idx="0">
                <c:v>114319.93829</c:v>
              </c:pt>
              <c:pt idx="1">
                <c:v>151429.000341943</c:v>
              </c:pt>
              <c:pt idx="2">
                <c:v>208657.272758305</c:v>
              </c:pt>
              <c:pt idx="3">
                <c:v>240477.859038719</c:v>
              </c:pt>
            </c:numLit>
          </c:val>
          <c:smooth val="1"/>
        </c:ser>
        <c:marker val="1"/>
        <c:axId val="37450899"/>
        <c:axId val="1513772"/>
      </c:line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513772"/>
        <c:crosses val="autoZero"/>
        <c:auto val="1"/>
        <c:lblOffset val="100"/>
        <c:tickLblSkip val="2"/>
        <c:noMultiLvlLbl val="0"/>
      </c:catAx>
      <c:valAx>
        <c:axId val="151377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745089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05"/>
                <c:y val="-0.027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5"/>
          <c:y val="0.94175"/>
          <c:w val="0.419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
2018/19 &amp; 2019/20</a:t>
            </a:r>
          </a:p>
        </c:rich>
      </c:tx>
      <c:layout>
        <c:manualLayout>
          <c:xMode val="factor"/>
          <c:yMode val="factor"/>
          <c:x val="-0.016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375"/>
          <c:w val="0.91925"/>
          <c:h val="0.7525"/>
        </c:manualLayout>
      </c:layout>
      <c:lineChart>
        <c:grouping val="standard"/>
        <c:varyColors val="0"/>
        <c:ser>
          <c:idx val="0"/>
          <c:order val="0"/>
          <c:tx>
            <c:v>2018/2019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131302.388157</c:v>
              </c:pt>
              <c:pt idx="1">
                <c:v>144717.181852951</c:v>
              </c:pt>
              <c:pt idx="2">
                <c:v>175987.281309117</c:v>
              </c:pt>
              <c:pt idx="3">
                <c:v>195532.893383428</c:v>
              </c:pt>
              <c:pt idx="4">
                <c:v>173746.559146999</c:v>
              </c:pt>
              <c:pt idx="5">
                <c:v>157752.927079485</c:v>
              </c:pt>
              <c:pt idx="6">
                <c:v>134874.110459585</c:v>
              </c:pt>
              <c:pt idx="7">
                <c:v>107148.5290527</c:v>
              </c:pt>
              <c:pt idx="8">
                <c:v>108287.977819999</c:v>
              </c:pt>
              <c:pt idx="9">
                <c:v>114053.4893476</c:v>
              </c:pt>
              <c:pt idx="10">
                <c:v>126366.5200294</c:v>
              </c:pt>
              <c:pt idx="11">
                <c:v>120196.516308</c:v>
              </c:pt>
            </c:numLit>
          </c:val>
          <c:smooth val="1"/>
        </c:ser>
        <c:ser>
          <c:idx val="2"/>
          <c:order val="1"/>
          <c:tx>
            <c:v>2019/2020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4"/>
              <c:pt idx="0">
                <c:v>118810.32639</c:v>
              </c:pt>
              <c:pt idx="1">
                <c:v>132962.49015</c:v>
              </c:pt>
              <c:pt idx="2">
                <c:v>161925.624578996</c:v>
              </c:pt>
              <c:pt idx="3">
                <c:v>177693.57803</c:v>
              </c:pt>
            </c:numLit>
          </c:val>
          <c:smooth val="1"/>
        </c:ser>
        <c:marker val="1"/>
        <c:axId val="13623949"/>
        <c:axId val="55506678"/>
      </c:line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5506678"/>
        <c:crosses val="autoZero"/>
        <c:auto val="1"/>
        <c:lblOffset val="100"/>
        <c:tickLblSkip val="2"/>
        <c:noMultiLvlLbl val="0"/>
      </c:catAx>
      <c:valAx>
        <c:axId val="5550667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362394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05"/>
                <c:y val="-0.027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5"/>
          <c:y val="0.94175"/>
          <c:w val="0.419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
2018/19 &amp; 2019/20</a:t>
            </a:r>
          </a:p>
        </c:rich>
      </c:tx>
      <c:layout>
        <c:manualLayout>
          <c:xMode val="factor"/>
          <c:yMode val="factor"/>
          <c:x val="-0.016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375"/>
          <c:w val="0.91925"/>
          <c:h val="0.7525"/>
        </c:manualLayout>
      </c:layout>
      <c:lineChart>
        <c:grouping val="standard"/>
        <c:varyColors val="0"/>
        <c:ser>
          <c:idx val="0"/>
          <c:order val="0"/>
          <c:tx>
            <c:v>2018/2019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184709.154</c:v>
              </c:pt>
              <c:pt idx="1">
                <c:v>197056.437</c:v>
              </c:pt>
              <c:pt idx="2">
                <c:v>219922.409941176</c:v>
              </c:pt>
              <c:pt idx="3">
                <c:v>239201.822785714</c:v>
              </c:pt>
              <c:pt idx="4">
                <c:v>212319.788</c:v>
              </c:pt>
              <c:pt idx="5">
                <c:v>190920.875399999</c:v>
              </c:pt>
              <c:pt idx="6">
                <c:v>151398.841857142</c:v>
              </c:pt>
              <c:pt idx="7">
                <c:v>111152.864</c:v>
              </c:pt>
              <c:pt idx="8">
                <c:v>111165.929</c:v>
              </c:pt>
              <c:pt idx="9">
                <c:v>105582.391</c:v>
              </c:pt>
              <c:pt idx="10">
                <c:v>129160.902</c:v>
              </c:pt>
              <c:pt idx="11">
                <c:v>159283.227</c:v>
              </c:pt>
            </c:numLit>
          </c:val>
          <c:smooth val="1"/>
        </c:ser>
        <c:ser>
          <c:idx val="2"/>
          <c:order val="1"/>
          <c:tx>
            <c:v>2019/2020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4"/>
              <c:pt idx="0">
                <c:v>169403.22276</c:v>
              </c:pt>
              <c:pt idx="1">
                <c:v>183155.76606</c:v>
              </c:pt>
              <c:pt idx="2">
                <c:v>204788.9734</c:v>
              </c:pt>
              <c:pt idx="3">
                <c:v>214736.7687</c:v>
              </c:pt>
            </c:numLit>
          </c:val>
          <c:smooth val="1"/>
        </c:ser>
        <c:marker val="1"/>
        <c:axId val="29798055"/>
        <c:axId val="66855904"/>
      </c:line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6855904"/>
        <c:crosses val="autoZero"/>
        <c:auto val="1"/>
        <c:lblOffset val="100"/>
        <c:tickLblSkip val="2"/>
        <c:noMultiLvlLbl val="0"/>
      </c:catAx>
      <c:valAx>
        <c:axId val="6685590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979805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05"/>
                <c:y val="-0.027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5"/>
          <c:y val="0.94175"/>
          <c:w val="0.419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3924635"/>
        <c:axId val="35321716"/>
      </c:lineChart>
      <c:catAx>
        <c:axId val="392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5321716"/>
        <c:crosses val="autoZero"/>
        <c:auto val="1"/>
        <c:lblOffset val="100"/>
        <c:tickLblSkip val="1"/>
        <c:noMultiLvlLbl val="0"/>
      </c:catAx>
      <c:valAx>
        <c:axId val="3532171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92463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49459989"/>
        <c:axId val="42486718"/>
      </c:line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2486718"/>
        <c:crosses val="autoZero"/>
        <c:auto val="1"/>
        <c:lblOffset val="100"/>
        <c:tickLblSkip val="1"/>
        <c:noMultiLvlLbl val="0"/>
      </c:catAx>
      <c:valAx>
        <c:axId val="4248671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945998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46836143"/>
        <c:axId val="18872104"/>
      </c:line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8872104"/>
        <c:crosses val="autoZero"/>
        <c:auto val="1"/>
        <c:lblOffset val="100"/>
        <c:tickLblSkip val="1"/>
        <c:noMultiLvlLbl val="0"/>
      </c:catAx>
      <c:valAx>
        <c:axId val="1887210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683614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35631209"/>
        <c:axId val="52245426"/>
      </c:line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2245426"/>
        <c:crosses val="autoZero"/>
        <c:auto val="1"/>
        <c:lblOffset val="100"/>
        <c:tickLblSkip val="1"/>
        <c:noMultiLvlLbl val="0"/>
      </c:catAx>
      <c:valAx>
        <c:axId val="5224542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563120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021084"/>
        <c:crosses val="autoZero"/>
        <c:auto val="1"/>
        <c:lblOffset val="100"/>
        <c:tickLblSkip val="1"/>
        <c:noMultiLvlLbl val="0"/>
      </c:catAx>
      <c:valAx>
        <c:axId val="402108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4678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36189757"/>
        <c:axId val="57272358"/>
      </c:line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618975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45689175"/>
        <c:axId val="8549392"/>
      </c:line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568917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9835665"/>
        <c:axId val="21412122"/>
      </c:lineChart>
      <c:catAx>
        <c:axId val="983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983566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76200</xdr:rowOff>
    </xdr:from>
    <xdr:to>
      <xdr:col>7</xdr:col>
      <xdr:colOff>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6486525" y="238125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238125</xdr:colOff>
      <xdr:row>0</xdr:row>
      <xdr:rowOff>0</xdr:rowOff>
    </xdr:from>
    <xdr:to>
      <xdr:col>1</xdr:col>
      <xdr:colOff>676275</xdr:colOff>
      <xdr:row>4</xdr:row>
      <xdr:rowOff>152400</xdr:rowOff>
    </xdr:to>
    <xdr:pic>
      <xdr:nvPicPr>
        <xdr:cNvPr id="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4287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5</xdr:row>
      <xdr:rowOff>114300</xdr:rowOff>
    </xdr:from>
    <xdr:to>
      <xdr:col>12</xdr:col>
      <xdr:colOff>295275</xdr:colOff>
      <xdr:row>39</xdr:row>
      <xdr:rowOff>85725</xdr:rowOff>
    </xdr:to>
    <xdr:graphicFrame>
      <xdr:nvGraphicFramePr>
        <xdr:cNvPr id="1" name="Chart 1025"/>
        <xdr:cNvGraphicFramePr/>
      </xdr:nvGraphicFramePr>
      <xdr:xfrm>
        <a:off x="257175" y="923925"/>
        <a:ext cx="83820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2" name="Chart 1026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3" name="Chart 1027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4" name="Chart 1028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5" name="Chart 1029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6" name="Chart 1030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7" name="Chart 1031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8" name="Chart 1032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9" name="Chart 1033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10" name="Chart 1034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11" name="Chart 1035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12" name="Chart 1036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13" name="Chart 1037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333375</xdr:colOff>
      <xdr:row>45</xdr:row>
      <xdr:rowOff>142875</xdr:rowOff>
    </xdr:from>
    <xdr:to>
      <xdr:col>12</xdr:col>
      <xdr:colOff>371475</xdr:colOff>
      <xdr:row>79</xdr:row>
      <xdr:rowOff>114300</xdr:rowOff>
    </xdr:to>
    <xdr:graphicFrame>
      <xdr:nvGraphicFramePr>
        <xdr:cNvPr id="14" name="Chart 1039"/>
        <xdr:cNvGraphicFramePr/>
      </xdr:nvGraphicFramePr>
      <xdr:xfrm>
        <a:off x="333375" y="7429500"/>
        <a:ext cx="8382000" cy="547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276225</xdr:colOff>
      <xdr:row>85</xdr:row>
      <xdr:rowOff>152400</xdr:rowOff>
    </xdr:from>
    <xdr:to>
      <xdr:col>12</xdr:col>
      <xdr:colOff>314325</xdr:colOff>
      <xdr:row>119</xdr:row>
      <xdr:rowOff>123825</xdr:rowOff>
    </xdr:to>
    <xdr:graphicFrame>
      <xdr:nvGraphicFramePr>
        <xdr:cNvPr id="15" name="Chart 1041"/>
        <xdr:cNvGraphicFramePr/>
      </xdr:nvGraphicFramePr>
      <xdr:xfrm>
        <a:off x="276225" y="13916025"/>
        <a:ext cx="8382000" cy="5476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0</xdr:col>
      <xdr:colOff>295275</xdr:colOff>
      <xdr:row>126</xdr:row>
      <xdr:rowOff>0</xdr:rowOff>
    </xdr:from>
    <xdr:to>
      <xdr:col>12</xdr:col>
      <xdr:colOff>333375</xdr:colOff>
      <xdr:row>159</xdr:row>
      <xdr:rowOff>133350</xdr:rowOff>
    </xdr:to>
    <xdr:graphicFrame>
      <xdr:nvGraphicFramePr>
        <xdr:cNvPr id="16" name="Chart 1043"/>
        <xdr:cNvGraphicFramePr/>
      </xdr:nvGraphicFramePr>
      <xdr:xfrm>
        <a:off x="295275" y="20402550"/>
        <a:ext cx="8382000" cy="5476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9</xdr:col>
      <xdr:colOff>561975</xdr:colOff>
      <xdr:row>124</xdr:row>
      <xdr:rowOff>114300</xdr:rowOff>
    </xdr:from>
    <xdr:to>
      <xdr:col>11</xdr:col>
      <xdr:colOff>600075</xdr:colOff>
      <xdr:row>130</xdr:row>
      <xdr:rowOff>66675</xdr:rowOff>
    </xdr:to>
    <xdr:pic>
      <xdr:nvPicPr>
        <xdr:cNvPr id="17" name="Picture 2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19900" y="20193000"/>
          <a:ext cx="14287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542925</xdr:colOff>
      <xdr:row>84</xdr:row>
      <xdr:rowOff>142875</xdr:rowOff>
    </xdr:from>
    <xdr:to>
      <xdr:col>11</xdr:col>
      <xdr:colOff>581025</xdr:colOff>
      <xdr:row>90</xdr:row>
      <xdr:rowOff>95250</xdr:rowOff>
    </xdr:to>
    <xdr:pic>
      <xdr:nvPicPr>
        <xdr:cNvPr id="18" name="Picture 2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00850" y="13744575"/>
          <a:ext cx="14287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561975</xdr:colOff>
      <xdr:row>43</xdr:row>
      <xdr:rowOff>133350</xdr:rowOff>
    </xdr:from>
    <xdr:to>
      <xdr:col>11</xdr:col>
      <xdr:colOff>600075</xdr:colOff>
      <xdr:row>49</xdr:row>
      <xdr:rowOff>85725</xdr:rowOff>
    </xdr:to>
    <xdr:pic>
      <xdr:nvPicPr>
        <xdr:cNvPr id="19" name="Picture 2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19900" y="7096125"/>
          <a:ext cx="14287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561975</xdr:colOff>
      <xdr:row>4</xdr:row>
      <xdr:rowOff>47625</xdr:rowOff>
    </xdr:from>
    <xdr:to>
      <xdr:col>11</xdr:col>
      <xdr:colOff>600075</xdr:colOff>
      <xdr:row>10</xdr:row>
      <xdr:rowOff>0</xdr:rowOff>
    </xdr:to>
    <xdr:pic>
      <xdr:nvPicPr>
        <xdr:cNvPr id="20" name="Picture 2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19900" y="695325"/>
          <a:ext cx="14287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0</xdr:row>
      <xdr:rowOff>38100</xdr:rowOff>
    </xdr:from>
    <xdr:to>
      <xdr:col>18</xdr:col>
      <xdr:colOff>19050</xdr:colOff>
      <xdr:row>5</xdr:row>
      <xdr:rowOff>9525</xdr:rowOff>
    </xdr:to>
    <xdr:pic>
      <xdr:nvPicPr>
        <xdr:cNvPr id="1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8100"/>
          <a:ext cx="186690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0.2035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80022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MilkIntake\Reports\SQL%202005\Milk%20Production%20New%202%20ye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DG\Confid\DAISy\MilkIntake\Reports\Master\MilkIntake_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\IDG\DAISy\Production\Reports\Master\MilkSales_Na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  <sheetDataSet>
      <sheetData sheetId="17">
        <row r="3">
          <cell r="B3" t="str">
            <v>July</v>
          </cell>
        </row>
        <row r="4">
          <cell r="B4" t="str">
            <v>August</v>
          </cell>
        </row>
        <row r="5">
          <cell r="B5" t="str">
            <v>September</v>
          </cell>
        </row>
        <row r="6">
          <cell r="B6" t="str">
            <v>October</v>
          </cell>
        </row>
        <row r="7">
          <cell r="B7" t="str">
            <v>November</v>
          </cell>
        </row>
        <row r="8">
          <cell r="B8" t="str">
            <v>December</v>
          </cell>
        </row>
        <row r="9">
          <cell r="B9" t="str">
            <v>January</v>
          </cell>
        </row>
        <row r="10">
          <cell r="B10" t="str">
            <v>February</v>
          </cell>
        </row>
        <row r="11">
          <cell r="B11" t="str">
            <v>March</v>
          </cell>
        </row>
        <row r="12">
          <cell r="B12" t="str">
            <v>April</v>
          </cell>
        </row>
        <row r="13">
          <cell r="B13" t="str">
            <v>May</v>
          </cell>
        </row>
        <row r="14">
          <cell r="B14" t="str">
            <v>June</v>
          </cell>
        </row>
        <row r="15">
          <cell r="C15" t="str">
            <v>2018/2019</v>
          </cell>
          <cell r="D15">
            <v>114501.49003</v>
          </cell>
          <cell r="E15">
            <v>131302.388157</v>
          </cell>
          <cell r="F15">
            <v>184709.154</v>
          </cell>
          <cell r="G15">
            <v>430513.03218700003</v>
          </cell>
        </row>
        <row r="16">
          <cell r="D16">
            <v>152950.40806000002</v>
          </cell>
          <cell r="E16">
            <v>144717.18185295194</v>
          </cell>
          <cell r="F16">
            <v>197056.437</v>
          </cell>
          <cell r="G16">
            <v>494724.02691295196</v>
          </cell>
        </row>
        <row r="17">
          <cell r="D17">
            <v>204287.891137647</v>
          </cell>
          <cell r="E17">
            <v>175987.28130911762</v>
          </cell>
          <cell r="F17">
            <v>219922.40994117653</v>
          </cell>
          <cell r="G17">
            <v>600197.5823879412</v>
          </cell>
        </row>
        <row r="18">
          <cell r="D18">
            <v>235147.0153157142</v>
          </cell>
          <cell r="E18">
            <v>195532.89338342857</v>
          </cell>
          <cell r="F18">
            <v>239201.82278571438</v>
          </cell>
          <cell r="G18">
            <v>669881.7314848572</v>
          </cell>
        </row>
        <row r="19">
          <cell r="D19">
            <v>215966.42801000003</v>
          </cell>
          <cell r="E19">
            <v>173746.559147</v>
          </cell>
          <cell r="F19">
            <v>212319.788</v>
          </cell>
          <cell r="G19">
            <v>602032.775157</v>
          </cell>
        </row>
        <row r="20">
          <cell r="D20">
            <v>200953.62485857133</v>
          </cell>
          <cell r="E20">
            <v>157752.9270794857</v>
          </cell>
          <cell r="F20">
            <v>190920.8753999999</v>
          </cell>
          <cell r="G20">
            <v>549627.427338057</v>
          </cell>
        </row>
        <row r="21">
          <cell r="D21">
            <v>162580.04740714288</v>
          </cell>
          <cell r="E21">
            <v>134874.11045958573</v>
          </cell>
          <cell r="F21">
            <v>151398.84185714286</v>
          </cell>
          <cell r="G21">
            <v>448852.9997238715</v>
          </cell>
        </row>
        <row r="22">
          <cell r="D22">
            <v>121264.63002</v>
          </cell>
          <cell r="E22">
            <v>107148.5290527</v>
          </cell>
          <cell r="F22">
            <v>111152.864</v>
          </cell>
          <cell r="G22">
            <v>339566.0230727</v>
          </cell>
        </row>
        <row r="23">
          <cell r="D23">
            <v>125609.09105</v>
          </cell>
          <cell r="E23">
            <v>108287.97781999997</v>
          </cell>
          <cell r="F23">
            <v>111165.929</v>
          </cell>
          <cell r="G23">
            <v>345062.99786999996</v>
          </cell>
        </row>
        <row r="24">
          <cell r="D24">
            <v>117417.31902</v>
          </cell>
          <cell r="E24">
            <v>114053.4893476</v>
          </cell>
          <cell r="F24">
            <v>105582.391</v>
          </cell>
          <cell r="G24">
            <v>337053.1993676</v>
          </cell>
        </row>
        <row r="25">
          <cell r="D25">
            <v>115693.53503</v>
          </cell>
          <cell r="E25">
            <v>126366.52002940001</v>
          </cell>
          <cell r="F25">
            <v>129160.902</v>
          </cell>
          <cell r="G25">
            <v>371220.95705940004</v>
          </cell>
        </row>
        <row r="26">
          <cell r="D26">
            <v>105784.70602000001</v>
          </cell>
          <cell r="E26">
            <v>120196.51630800002</v>
          </cell>
          <cell r="F26">
            <v>159283.227</v>
          </cell>
          <cell r="G26">
            <v>385264.4493280001</v>
          </cell>
        </row>
        <row r="27">
          <cell r="C27" t="str">
            <v>2019/2020</v>
          </cell>
          <cell r="D27">
            <v>114319.93828999999</v>
          </cell>
          <cell r="E27">
            <v>118810.32638999999</v>
          </cell>
          <cell r="F27">
            <v>169403.22276</v>
          </cell>
          <cell r="G27">
            <v>402533.48744</v>
          </cell>
        </row>
        <row r="28">
          <cell r="D28">
            <v>151429.00034194335</v>
          </cell>
          <cell r="E28">
            <v>132962.49015</v>
          </cell>
          <cell r="F28">
            <v>183155.76606</v>
          </cell>
          <cell r="G28">
            <v>467547.25655194337</v>
          </cell>
        </row>
        <row r="29">
          <cell r="D29">
            <v>208657.272758305</v>
          </cell>
          <cell r="E29">
            <v>161925.62457899604</v>
          </cell>
          <cell r="F29">
            <v>204788.97340000002</v>
          </cell>
          <cell r="G29">
            <v>575371.870737301</v>
          </cell>
        </row>
        <row r="30">
          <cell r="D30">
            <v>240477.8590387192</v>
          </cell>
          <cell r="E30">
            <v>177693.57803</v>
          </cell>
          <cell r="F30">
            <v>214736.7687</v>
          </cell>
          <cell r="G30">
            <v>632908.2057687192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 report"/>
      <sheetName val="NATIONAL report"/>
      <sheetName val="NATIONAL graphs"/>
      <sheetName val="NSW Report"/>
      <sheetName val="NSW graphs"/>
      <sheetName val="VIC Report"/>
      <sheetName val="VIC graphs"/>
      <sheetName val="QLD Report"/>
      <sheetName val="QLD graphs"/>
      <sheetName val="errorcheck reports"/>
      <sheetName val="errorcheck State"/>
      <sheetName val="errorcheck graphdata"/>
      <sheetName val="sourcedata MilkIntake"/>
      <sheetName val="sourcedata MilkIntake YTD"/>
      <sheetName val="sourcedata MilkFat"/>
      <sheetName val="sourcedata Protein"/>
      <sheetName val="reference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A1" sqref="A1:IV65536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7" width="14.625" style="126" customWidth="1"/>
    <col min="8" max="16384" width="9.00390625" style="69" customWidth="1"/>
  </cols>
  <sheetData>
    <row r="1" spans="4:7" ht="12.75">
      <c r="D1" s="71"/>
      <c r="E1" s="71"/>
      <c r="F1" s="71"/>
      <c r="G1" s="71"/>
    </row>
    <row r="2" spans="4:7" ht="18">
      <c r="D2" s="72" t="s">
        <v>28</v>
      </c>
      <c r="E2" s="72"/>
      <c r="F2" s="72"/>
      <c r="G2" s="72"/>
    </row>
    <row r="3" spans="4:7" ht="15">
      <c r="D3" s="73" t="s">
        <v>29</v>
      </c>
      <c r="E3" s="73"/>
      <c r="F3" s="73"/>
      <c r="G3" s="73"/>
    </row>
    <row r="4" spans="4:7" ht="15">
      <c r="D4" s="71"/>
      <c r="E4" s="74"/>
      <c r="F4" s="71"/>
      <c r="G4" s="75"/>
    </row>
    <row r="5" spans="2:7" s="76" customFormat="1" ht="12.75">
      <c r="B5" s="70"/>
      <c r="D5" s="77"/>
      <c r="E5" s="77"/>
      <c r="F5" s="77"/>
      <c r="G5" s="77"/>
    </row>
    <row r="6" spans="2:7" s="76" customFormat="1" ht="12.75">
      <c r="B6" s="70"/>
      <c r="D6" s="78" t="s">
        <v>2</v>
      </c>
      <c r="E6" s="79" t="s">
        <v>3</v>
      </c>
      <c r="F6" s="79" t="s">
        <v>4</v>
      </c>
      <c r="G6" s="80" t="s">
        <v>40</v>
      </c>
    </row>
    <row r="7" spans="1:7" s="76" customFormat="1" ht="12.75">
      <c r="A7" s="81" t="s">
        <v>30</v>
      </c>
      <c r="B7" s="82" t="s">
        <v>41</v>
      </c>
      <c r="D7" s="83">
        <v>246268.43800999998</v>
      </c>
      <c r="E7" s="84">
        <v>213098.97533000002</v>
      </c>
      <c r="F7" s="84">
        <v>243854.45500999998</v>
      </c>
      <c r="G7" s="85">
        <v>703221.86835</v>
      </c>
    </row>
    <row r="8" spans="1:7" ht="12.75">
      <c r="A8" s="86"/>
      <c r="B8" s="87" t="s">
        <v>42</v>
      </c>
      <c r="D8" s="88">
        <v>235147.01531571432</v>
      </c>
      <c r="E8" s="89">
        <v>195532.8933834286</v>
      </c>
      <c r="F8" s="89">
        <v>239201.82278571435</v>
      </c>
      <c r="G8" s="90">
        <v>669881.7314848572</v>
      </c>
    </row>
    <row r="9" spans="1:7" ht="12.75">
      <c r="A9" s="91"/>
      <c r="B9" s="87" t="s">
        <v>43</v>
      </c>
      <c r="D9" s="88">
        <v>240477.85903871924</v>
      </c>
      <c r="E9" s="89">
        <v>177693.57802999998</v>
      </c>
      <c r="F9" s="89">
        <v>214736.7687</v>
      </c>
      <c r="G9" s="90">
        <v>632908.2057687192</v>
      </c>
    </row>
    <row r="10" spans="1:7" ht="12.75">
      <c r="A10" s="91"/>
      <c r="B10" s="92"/>
      <c r="C10" s="93"/>
      <c r="D10" s="94"/>
      <c r="E10" s="95"/>
      <c r="F10" s="95"/>
      <c r="G10" s="96"/>
    </row>
    <row r="11" spans="1:7" s="93" customFormat="1" ht="12.75">
      <c r="A11" s="97"/>
      <c r="B11" s="92" t="s">
        <v>44</v>
      </c>
      <c r="D11" s="98">
        <f>(D9-D8)/D8</f>
        <v>0.02267025892651706</v>
      </c>
      <c r="E11" s="95">
        <f>(E9-E8)/E8</f>
        <v>-0.09123434448671901</v>
      </c>
      <c r="F11" s="95">
        <f>(F9-F8)/F8</f>
        <v>-0.10227787481214574</v>
      </c>
      <c r="G11" s="96">
        <f>(G9-G8)/G8</f>
        <v>-0.055194109614218896</v>
      </c>
    </row>
    <row r="12" spans="1:7" s="93" customFormat="1" ht="12.75">
      <c r="A12" s="97"/>
      <c r="B12" s="99"/>
      <c r="D12" s="100"/>
      <c r="G12" s="99"/>
    </row>
    <row r="13" spans="1:7" ht="12.75">
      <c r="A13" s="91"/>
      <c r="B13" s="87"/>
      <c r="D13" s="88"/>
      <c r="E13" s="89"/>
      <c r="F13" s="89"/>
      <c r="G13" s="90"/>
    </row>
    <row r="14" spans="1:7" ht="12.75">
      <c r="A14" s="101" t="s">
        <v>31</v>
      </c>
      <c r="B14" s="102" t="s">
        <v>42</v>
      </c>
      <c r="C14" s="103"/>
      <c r="D14" s="104">
        <f>D8/$G$8</f>
        <v>0.3510276579635757</v>
      </c>
      <c r="E14" s="105">
        <f>E8/$G$8</f>
        <v>0.29189166414496953</v>
      </c>
      <c r="F14" s="105">
        <f>F8/$G$8</f>
        <v>0.35708067789145487</v>
      </c>
      <c r="G14" s="106">
        <f>G8/$G$8</f>
        <v>1</v>
      </c>
    </row>
    <row r="15" spans="1:7" ht="12.75">
      <c r="A15" s="91"/>
      <c r="B15" s="87" t="s">
        <v>43</v>
      </c>
      <c r="D15" s="107">
        <f>D9/$G$9</f>
        <v>0.3799569303207865</v>
      </c>
      <c r="E15" s="108">
        <f>E9/$G$9</f>
        <v>0.2807572668680705</v>
      </c>
      <c r="F15" s="108">
        <f>F9/$G$9</f>
        <v>0.339285802811143</v>
      </c>
      <c r="G15" s="109">
        <f>G9/$G$9</f>
        <v>1</v>
      </c>
    </row>
    <row r="16" spans="1:7" ht="12.75">
      <c r="A16" s="110"/>
      <c r="B16" s="111"/>
      <c r="C16" s="112"/>
      <c r="D16" s="113"/>
      <c r="E16" s="113"/>
      <c r="F16" s="113"/>
      <c r="G16" s="114"/>
    </row>
    <row r="17" spans="1:7" ht="12.75">
      <c r="A17" s="86"/>
      <c r="D17" s="89"/>
      <c r="E17" s="89"/>
      <c r="F17" s="89"/>
      <c r="G17" s="115"/>
    </row>
    <row r="18" spans="2:7" s="76" customFormat="1" ht="12.75">
      <c r="B18" s="70"/>
      <c r="D18" s="78" t="s">
        <v>2</v>
      </c>
      <c r="E18" s="79" t="s">
        <v>3</v>
      </c>
      <c r="F18" s="79" t="s">
        <v>4</v>
      </c>
      <c r="G18" s="80" t="s">
        <v>40</v>
      </c>
    </row>
    <row r="19" spans="1:7" s="76" customFormat="1" ht="12.75">
      <c r="A19" s="81" t="s">
        <v>32</v>
      </c>
      <c r="B19" s="116" t="s">
        <v>45</v>
      </c>
      <c r="D19" s="117">
        <v>719981.0421685678</v>
      </c>
      <c r="E19" s="84">
        <v>669914.9419424293</v>
      </c>
      <c r="F19" s="84">
        <v>853080.1360299999</v>
      </c>
      <c r="G19" s="85">
        <v>2242976.1201409968</v>
      </c>
    </row>
    <row r="20" spans="1:7" ht="12.75">
      <c r="A20" s="86"/>
      <c r="B20" s="87" t="s">
        <v>46</v>
      </c>
      <c r="D20" s="88">
        <v>706886.8045433614</v>
      </c>
      <c r="E20" s="89">
        <v>647539.7447024981</v>
      </c>
      <c r="F20" s="89">
        <v>840889.8237268908</v>
      </c>
      <c r="G20" s="90">
        <v>2195316.37297275</v>
      </c>
    </row>
    <row r="21" spans="1:7" ht="12.75">
      <c r="A21" s="91"/>
      <c r="B21" s="87" t="s">
        <v>47</v>
      </c>
      <c r="D21" s="88">
        <v>714884.0704289677</v>
      </c>
      <c r="E21" s="89">
        <v>591392.0191489959</v>
      </c>
      <c r="F21" s="89">
        <v>772084.73092</v>
      </c>
      <c r="G21" s="90">
        <v>2078360.8204979636</v>
      </c>
    </row>
    <row r="22" spans="1:7" ht="12.75">
      <c r="A22" s="91"/>
      <c r="B22" s="92"/>
      <c r="C22" s="93"/>
      <c r="D22" s="94"/>
      <c r="E22" s="95"/>
      <c r="F22" s="95"/>
      <c r="G22" s="96"/>
    </row>
    <row r="23" spans="1:7" s="93" customFormat="1" ht="12.75">
      <c r="A23" s="97"/>
      <c r="B23" s="92" t="str">
        <f>"% change "&amp;MID(B21,3,2)&amp;"/"&amp;RIGHT(B21,2)&amp;" &amp; "&amp;MID(B20,3,2)&amp;"/"&amp;RIGHT(B20,2)</f>
        <v>% change 19/20 &amp; 18/19</v>
      </c>
      <c r="D23" s="98">
        <f>(D21-D20)/D20</f>
        <v>0.011313361395637324</v>
      </c>
      <c r="E23" s="95">
        <f>(E21-E20)/E20</f>
        <v>-0.08670931168757587</v>
      </c>
      <c r="F23" s="95">
        <f>(F21-F20)/F20</f>
        <v>-0.08182414730855128</v>
      </c>
      <c r="G23" s="96">
        <f>(G21-G20)/G20</f>
        <v>-0.053275033118080004</v>
      </c>
    </row>
    <row r="24" spans="1:7" s="93" customFormat="1" ht="12.75">
      <c r="A24" s="97"/>
      <c r="B24" s="99"/>
      <c r="D24" s="100"/>
      <c r="G24" s="99"/>
    </row>
    <row r="25" spans="1:7" ht="12.75">
      <c r="A25" s="91"/>
      <c r="B25" s="87"/>
      <c r="D25" s="88"/>
      <c r="E25" s="89"/>
      <c r="F25" s="89"/>
      <c r="G25" s="90"/>
    </row>
    <row r="26" spans="1:7" ht="12.75">
      <c r="A26" s="101" t="s">
        <v>31</v>
      </c>
      <c r="B26" s="87" t="s">
        <v>46</v>
      </c>
      <c r="D26" s="107">
        <f>D20/$G$20</f>
        <v>0.32199769165213427</v>
      </c>
      <c r="E26" s="108">
        <f>E20/$G$20</f>
        <v>0.29496420318937594</v>
      </c>
      <c r="F26" s="108">
        <f>F20/$G$20</f>
        <v>0.3830381051584899</v>
      </c>
      <c r="G26" s="109">
        <f>G20/$G$20</f>
        <v>1</v>
      </c>
    </row>
    <row r="27" spans="1:7" ht="12.75">
      <c r="A27" s="91"/>
      <c r="B27" s="87" t="s">
        <v>47</v>
      </c>
      <c r="D27" s="107">
        <f>D21/$G$21</f>
        <v>0.3439653323803927</v>
      </c>
      <c r="E27" s="108">
        <f>E21/$G$21</f>
        <v>0.2845473285082913</v>
      </c>
      <c r="F27" s="108">
        <f>F21/$G$21</f>
        <v>0.37148733911131604</v>
      </c>
      <c r="G27" s="109">
        <f>G21/$G$21</f>
        <v>1</v>
      </c>
    </row>
    <row r="28" spans="1:7" ht="12.75">
      <c r="A28" s="110"/>
      <c r="B28" s="111"/>
      <c r="C28" s="112"/>
      <c r="D28" s="113"/>
      <c r="E28" s="113"/>
      <c r="F28" s="113"/>
      <c r="G28" s="114"/>
    </row>
    <row r="29" spans="1:7" ht="12.75">
      <c r="A29" s="86"/>
      <c r="D29" s="89"/>
      <c r="E29" s="89"/>
      <c r="F29" s="89"/>
      <c r="G29" s="115"/>
    </row>
    <row r="30" spans="4:7" ht="12.75">
      <c r="D30" s="118" t="s">
        <v>2</v>
      </c>
      <c r="E30" s="119" t="s">
        <v>3</v>
      </c>
      <c r="F30" s="119" t="s">
        <v>4</v>
      </c>
      <c r="G30" s="80" t="s">
        <v>40</v>
      </c>
    </row>
    <row r="31" spans="1:7" ht="12.75">
      <c r="A31" s="101" t="s">
        <v>33</v>
      </c>
      <c r="B31" s="120" t="s">
        <v>46</v>
      </c>
      <c r="D31" s="88">
        <v>1872156.1859590786</v>
      </c>
      <c r="E31" s="89">
        <v>1689966.3739462695</v>
      </c>
      <c r="F31" s="89">
        <v>2011874.6419840334</v>
      </c>
      <c r="G31" s="90">
        <v>5573997.201889379</v>
      </c>
    </row>
    <row r="32" spans="1:7" ht="12.75">
      <c r="A32" s="121"/>
      <c r="B32" s="122" t="s">
        <v>31</v>
      </c>
      <c r="D32" s="123">
        <f>D31/$G$31</f>
        <v>0.3358731836687121</v>
      </c>
      <c r="E32" s="124">
        <f>E31/$G$31</f>
        <v>0.30318751745577366</v>
      </c>
      <c r="F32" s="124">
        <f>F31/$G$31</f>
        <v>0.36093929887551474</v>
      </c>
      <c r="G32" s="125">
        <f>G31/$G$31</f>
        <v>1</v>
      </c>
    </row>
    <row r="35" spans="4:7" ht="15" customHeight="1">
      <c r="D35" s="73" t="s">
        <v>34</v>
      </c>
      <c r="E35" s="73"/>
      <c r="F35" s="73"/>
      <c r="G35" s="73"/>
    </row>
    <row r="36" ht="6" customHeight="1"/>
    <row r="37" spans="2:7" s="76" customFormat="1" ht="12.75">
      <c r="B37" s="70"/>
      <c r="D37" s="118" t="s">
        <v>2</v>
      </c>
      <c r="E37" s="119" t="s">
        <v>3</v>
      </c>
      <c r="F37" s="119" t="s">
        <v>4</v>
      </c>
      <c r="G37" s="80" t="s">
        <v>40</v>
      </c>
    </row>
    <row r="38" spans="1:7" ht="12.75">
      <c r="A38" s="101" t="s">
        <v>35</v>
      </c>
      <c r="B38" s="102" t="s">
        <v>41</v>
      </c>
      <c r="D38" s="127">
        <v>0.03927480733120677</v>
      </c>
      <c r="E38" s="128">
        <v>0.038913422909981406</v>
      </c>
      <c r="F38" s="128">
        <v>0.03874327755427951</v>
      </c>
      <c r="G38" s="129">
        <v>0.03898097893474019</v>
      </c>
    </row>
    <row r="39" spans="1:7" ht="12.75">
      <c r="A39" s="91"/>
      <c r="B39" s="87" t="s">
        <v>42</v>
      </c>
      <c r="D39" s="130">
        <v>0.03905242331859873</v>
      </c>
      <c r="E39" s="131">
        <v>0.039043341292240984</v>
      </c>
      <c r="F39" s="131">
        <v>0.03873667486508426</v>
      </c>
      <c r="G39" s="132">
        <v>0.038937024678987256</v>
      </c>
    </row>
    <row r="40" spans="1:7" ht="12.75">
      <c r="A40" s="91"/>
      <c r="B40" s="87" t="s">
        <v>43</v>
      </c>
      <c r="D40" s="130">
        <v>0.038327908934548634</v>
      </c>
      <c r="E40" s="131">
        <v>0.039120343882244286</v>
      </c>
      <c r="F40" s="131">
        <v>0.036815005418305936</v>
      </c>
      <c r="G40" s="132">
        <v>0.03803708412055021</v>
      </c>
    </row>
    <row r="41" spans="1:7" s="93" customFormat="1" ht="12.75">
      <c r="A41" s="133"/>
      <c r="B41" s="134" t="s">
        <v>44</v>
      </c>
      <c r="D41" s="135">
        <f>(D40-D39)/D39</f>
        <v>-0.018552354053404996</v>
      </c>
      <c r="E41" s="136">
        <f>(E40-E39)/E39</f>
        <v>0.001972233611537888</v>
      </c>
      <c r="F41" s="136">
        <f>(F40-F39)/F39</f>
        <v>-0.049608528699773405</v>
      </c>
      <c r="G41" s="137">
        <f>(G40-G39)/G39</f>
        <v>-0.023112720241377616</v>
      </c>
    </row>
    <row r="43" spans="2:7" s="76" customFormat="1" ht="12.75">
      <c r="B43" s="70"/>
      <c r="D43" s="118" t="s">
        <v>2</v>
      </c>
      <c r="E43" s="119" t="s">
        <v>3</v>
      </c>
      <c r="F43" s="119" t="s">
        <v>4</v>
      </c>
      <c r="G43" s="80" t="s">
        <v>40</v>
      </c>
    </row>
    <row r="44" spans="1:7" ht="12.75">
      <c r="A44" s="101" t="s">
        <v>36</v>
      </c>
      <c r="B44" s="102" t="s">
        <v>41</v>
      </c>
      <c r="D44" s="127">
        <v>0.03384079934904852</v>
      </c>
      <c r="E44" s="128">
        <v>0.03371408155189085</v>
      </c>
      <c r="F44" s="128">
        <v>0.034354443983221315</v>
      </c>
      <c r="G44" s="129">
        <v>0.03398051499787378</v>
      </c>
    </row>
    <row r="45" spans="1:7" ht="12.75">
      <c r="A45" s="91"/>
      <c r="B45" s="87" t="s">
        <v>42</v>
      </c>
      <c r="D45" s="130">
        <v>0.033820075862241554</v>
      </c>
      <c r="E45" s="131">
        <v>0.03360758706143133</v>
      </c>
      <c r="F45" s="131">
        <v>0.034608435665113</v>
      </c>
      <c r="G45" s="132">
        <v>0.03403956020539258</v>
      </c>
    </row>
    <row r="46" spans="1:7" ht="12.75">
      <c r="A46" s="91"/>
      <c r="B46" s="87" t="s">
        <v>43</v>
      </c>
      <c r="D46" s="130">
        <v>0.03378837539697344</v>
      </c>
      <c r="E46" s="131">
        <v>0.03335746239798985</v>
      </c>
      <c r="F46" s="131">
        <v>0.033249798614483864</v>
      </c>
      <c r="G46" s="132">
        <v>0.03348466198509846</v>
      </c>
    </row>
    <row r="47" spans="1:7" s="93" customFormat="1" ht="12.75">
      <c r="A47" s="133"/>
      <c r="B47" s="134" t="s">
        <v>44</v>
      </c>
      <c r="D47" s="135">
        <f>(D46-D45)/D45</f>
        <v>-0.0009373268527615376</v>
      </c>
      <c r="E47" s="136">
        <f>(E46-E45)/E45</f>
        <v>-0.007442505853939371</v>
      </c>
      <c r="F47" s="136">
        <f>(F46-F45)/F45</f>
        <v>-0.039257395618106726</v>
      </c>
      <c r="G47" s="137">
        <f>(G46-G45)/G45</f>
        <v>-0.016301568438190743</v>
      </c>
    </row>
    <row r="48" spans="1:7" s="93" customFormat="1" ht="12.75">
      <c r="A48" s="138" t="s">
        <v>22</v>
      </c>
      <c r="B48" s="139"/>
      <c r="D48" s="140"/>
      <c r="E48" s="140"/>
      <c r="F48" s="140"/>
      <c r="G48" s="140"/>
    </row>
    <row r="49" ht="12.75">
      <c r="A49" s="138" t="s">
        <v>23</v>
      </c>
    </row>
    <row r="50" ht="12.75">
      <c r="A50" s="138" t="s">
        <v>25</v>
      </c>
    </row>
    <row r="52" spans="1:4" ht="12.75">
      <c r="A52" s="141" t="s">
        <v>26</v>
      </c>
      <c r="B52" s="2"/>
      <c r="C52" s="1"/>
      <c r="D52" s="6"/>
    </row>
    <row r="53" spans="1:4" ht="12.75">
      <c r="A53" s="141" t="s">
        <v>27</v>
      </c>
      <c r="B53" s="2"/>
      <c r="C53" s="1"/>
      <c r="D53" s="6"/>
    </row>
  </sheetData>
  <sheetProtection/>
  <mergeCells count="3">
    <mergeCell ref="D2:G2"/>
    <mergeCell ref="D3:G3"/>
    <mergeCell ref="D35:G35"/>
  </mergeCells>
  <printOptions/>
  <pageMargins left="0.7480314960629921" right="0.7480314960629921" top="0.85" bottom="0.984251968503937" header="0.83" footer="0.5118110236220472"/>
  <pageSetup fitToHeight="1" fitToWidth="1" horizontalDpi="600" verticalDpi="600" orientation="portrait" paperSize="9" scale="89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75" zoomScaleNormal="75" zoomScalePageLayoutView="0" workbookViewId="0" topLeftCell="A1">
      <selection activeCell="R21" sqref="R21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0.875" style="1" customWidth="1"/>
    <col min="4" max="5" width="9.125" style="6" customWidth="1"/>
    <col min="6" max="6" width="8.125" style="7" customWidth="1"/>
    <col min="7" max="7" width="0.875" style="1" customWidth="1"/>
    <col min="8" max="9" width="9.125" style="6" customWidth="1"/>
    <col min="10" max="10" width="8.125" style="7" customWidth="1"/>
    <col min="11" max="11" width="0.875" style="1" customWidth="1"/>
    <col min="12" max="13" width="9.125" style="6" customWidth="1"/>
    <col min="14" max="14" width="8.125" style="7" customWidth="1"/>
    <col min="15" max="15" width="0.875" style="1" customWidth="1"/>
    <col min="16" max="17" width="9.125" style="6" customWidth="1"/>
    <col min="18" max="18" width="8.125" style="7" customWidth="1"/>
    <col min="19" max="19" width="0.875" style="1" customWidth="1"/>
    <col min="20" max="16384" width="9.00390625" style="1" customWidth="1"/>
  </cols>
  <sheetData>
    <row r="1" spans="4:14" ht="12.75">
      <c r="D1" s="3"/>
      <c r="E1" s="3"/>
      <c r="F1" s="4"/>
      <c r="G1" s="5"/>
      <c r="H1" s="3"/>
      <c r="I1" s="3"/>
      <c r="J1" s="4"/>
      <c r="K1" s="5"/>
      <c r="L1" s="3"/>
      <c r="M1" s="3"/>
      <c r="N1" s="4"/>
    </row>
    <row r="2" spans="4:14" ht="22.5">
      <c r="D2" s="3"/>
      <c r="E2" s="3"/>
      <c r="F2" s="8"/>
      <c r="G2" s="5"/>
      <c r="H2" s="3"/>
      <c r="I2" s="9" t="s">
        <v>0</v>
      </c>
      <c r="J2" s="4"/>
      <c r="K2" s="5"/>
      <c r="L2" s="3"/>
      <c r="M2" s="3"/>
      <c r="N2" s="4"/>
    </row>
    <row r="3" spans="4:14" ht="22.5">
      <c r="D3" s="3"/>
      <c r="E3" s="3"/>
      <c r="F3" s="10"/>
      <c r="G3" s="5"/>
      <c r="H3" s="3"/>
      <c r="I3" s="9" t="s">
        <v>37</v>
      </c>
      <c r="J3" s="4"/>
      <c r="K3" s="5"/>
      <c r="L3" s="3"/>
      <c r="M3" s="3"/>
      <c r="N3" s="4"/>
    </row>
    <row r="4" spans="4:14" ht="22.5" customHeight="1">
      <c r="D4" s="3"/>
      <c r="E4" s="3"/>
      <c r="F4" s="10"/>
      <c r="G4" s="5"/>
      <c r="H4" s="11" t="s">
        <v>1</v>
      </c>
      <c r="I4" s="11"/>
      <c r="J4" s="11"/>
      <c r="K4" s="5"/>
      <c r="L4" s="3"/>
      <c r="M4" s="3"/>
      <c r="N4" s="4"/>
    </row>
    <row r="5" spans="14:15" ht="15">
      <c r="N5" s="12"/>
      <c r="O5" s="13"/>
    </row>
    <row r="6" ht="12.75"/>
    <row r="7" spans="2:18" s="14" customFormat="1" ht="12.7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</row>
    <row r="8" spans="2:19" s="19" customFormat="1" ht="17.25" customHeight="1">
      <c r="B8" s="2"/>
      <c r="D8" s="20" t="s">
        <v>38</v>
      </c>
      <c r="E8" s="21" t="s">
        <v>39</v>
      </c>
      <c r="F8" s="22" t="s">
        <v>6</v>
      </c>
      <c r="G8" s="15"/>
      <c r="H8" s="20" t="s">
        <v>38</v>
      </c>
      <c r="I8" s="21" t="s">
        <v>39</v>
      </c>
      <c r="J8" s="22" t="s">
        <v>6</v>
      </c>
      <c r="K8" s="15"/>
      <c r="L8" s="20" t="s">
        <v>38</v>
      </c>
      <c r="M8" s="21" t="s">
        <v>39</v>
      </c>
      <c r="N8" s="22" t="s">
        <v>6</v>
      </c>
      <c r="O8" s="23"/>
      <c r="P8" s="20" t="s">
        <v>38</v>
      </c>
      <c r="Q8" s="21" t="s">
        <v>39</v>
      </c>
      <c r="R8" s="22" t="s">
        <v>6</v>
      </c>
      <c r="S8" s="2"/>
    </row>
    <row r="9" spans="2:19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</row>
    <row r="10" spans="2:18" s="19" customFormat="1" ht="12.7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</row>
    <row r="11" spans="1:18" ht="15" customHeight="1">
      <c r="A11" s="37" t="s">
        <v>7</v>
      </c>
      <c r="B11" s="38"/>
      <c r="C11" s="39"/>
      <c r="D11" s="40">
        <v>114.50149003</v>
      </c>
      <c r="E11" s="41">
        <v>114.31993829</v>
      </c>
      <c r="F11" s="42">
        <f>IF(D11="","",IF(E11="","",IF(D11=0,0,IF(E11=0,0,(E11-D11)/D11))))</f>
        <v>-0.0015855840823768824</v>
      </c>
      <c r="G11" s="43"/>
      <c r="H11" s="40">
        <v>131.302388157</v>
      </c>
      <c r="I11" s="41">
        <v>118.81032638999999</v>
      </c>
      <c r="J11" s="42">
        <f>IF(H11="","",IF(I11="","",IF(H11=0,0,IF(I11=0,0,(I11-H11)/H11))))</f>
        <v>-0.09513963867940534</v>
      </c>
      <c r="L11" s="40">
        <v>184.709154</v>
      </c>
      <c r="M11" s="41">
        <v>169.40322275999998</v>
      </c>
      <c r="N11" s="42">
        <f>IF(L11="","",IF(M11="","",IF(L11=0,0,IF(M11=0,0,(M11-L11)/L11))))</f>
        <v>-0.08286503894658104</v>
      </c>
      <c r="P11" s="40">
        <v>430.513032187</v>
      </c>
      <c r="Q11" s="41">
        <v>402.53348744</v>
      </c>
      <c r="R11" s="42">
        <f>IF(P11="","",IF(Q11="","",IF(P11=0,0,IF(Q11=0,0,(Q11-P11)/P11))))</f>
        <v>-0.06499116787444122</v>
      </c>
    </row>
    <row r="12" spans="1:18" ht="15" customHeight="1">
      <c r="A12" s="44"/>
      <c r="B12" s="45" t="s">
        <v>8</v>
      </c>
      <c r="C12" s="46"/>
      <c r="D12" s="41">
        <f>IF(D11="","",D11)</f>
        <v>114.50149003</v>
      </c>
      <c r="E12" s="41">
        <f>IF(E11="","",E11)</f>
        <v>114.31993829</v>
      </c>
      <c r="F12" s="42">
        <f>IF(D12="","",IF(E12="","",IF(D12=0,0,IF(E12=0,0,(E12-D12)/D12))))</f>
        <v>-0.0015855840823768824</v>
      </c>
      <c r="G12" s="43"/>
      <c r="H12" s="40">
        <f>IF(H11="","",H11)</f>
        <v>131.302388157</v>
      </c>
      <c r="I12" s="41">
        <f>IF(I11="","",I11)</f>
        <v>118.81032638999999</v>
      </c>
      <c r="J12" s="42">
        <f>IF(H12="","",IF(I12="","",IF(H12=0,0,IF(I12=0,0,(I12-H12)/H12))))</f>
        <v>-0.09513963867940534</v>
      </c>
      <c r="L12" s="40">
        <f>IF(L11="","",L11)</f>
        <v>184.709154</v>
      </c>
      <c r="M12" s="41">
        <f>IF(M11="","",M11)</f>
        <v>169.40322275999998</v>
      </c>
      <c r="N12" s="42">
        <f>IF(L12="","",IF(M12="","",IF(L12=0,0,IF(M12=0,0,(M12-L12)/L12))))</f>
        <v>-0.08286503894658104</v>
      </c>
      <c r="P12" s="40">
        <f>IF(P11="","",P11)</f>
        <v>430.513032187</v>
      </c>
      <c r="Q12" s="41">
        <f>IF(Q11="","",Q11)</f>
        <v>402.53348744</v>
      </c>
      <c r="R12" s="42">
        <f>IF(P12="","",IF(Q12="","",IF(P12=0,0,IF(Q12=0,0,(Q12-P12)/P12))))</f>
        <v>-0.06499116787444122</v>
      </c>
    </row>
    <row r="13" spans="1:18" ht="15" customHeight="1">
      <c r="A13" s="44"/>
      <c r="D13" s="40"/>
      <c r="E13" s="41"/>
      <c r="F13" s="42"/>
      <c r="G13" s="43"/>
      <c r="H13" s="40"/>
      <c r="I13" s="41"/>
      <c r="J13" s="42"/>
      <c r="L13" s="40"/>
      <c r="M13" s="41"/>
      <c r="N13" s="42"/>
      <c r="P13" s="40"/>
      <c r="Q13" s="41"/>
      <c r="R13" s="42"/>
    </row>
    <row r="14" spans="1:18" ht="15" customHeight="1">
      <c r="A14" s="37" t="s">
        <v>9</v>
      </c>
      <c r="B14" s="38"/>
      <c r="C14" s="39"/>
      <c r="D14" s="40">
        <v>152.95040806</v>
      </c>
      <c r="E14" s="41">
        <v>151.42900034194335</v>
      </c>
      <c r="F14" s="42">
        <f>IF(D14="","",IF(E14="","",IF(D14=0,0,IF(E14=0,0,(E14-D14)/D14))))</f>
        <v>-0.009947065440059674</v>
      </c>
      <c r="G14" s="43"/>
      <c r="H14" s="40">
        <v>144.71718185295194</v>
      </c>
      <c r="I14" s="41">
        <v>132.96249015</v>
      </c>
      <c r="J14" s="42">
        <f>IF(H14="","",IF(I14="","",IF(H14=0,0,IF(I14=0,0,(I14-H14)/H14))))</f>
        <v>-0.08122526677513627</v>
      </c>
      <c r="L14" s="40">
        <v>197.056437</v>
      </c>
      <c r="M14" s="41">
        <v>183.15576606</v>
      </c>
      <c r="N14" s="42">
        <f>IF(L14="","",IF(M14="","",IF(L14=0,0,IF(M14=0,0,(M14-L14)/L14))))</f>
        <v>-0.07054157251407117</v>
      </c>
      <c r="P14" s="40">
        <v>494.7240269129519</v>
      </c>
      <c r="Q14" s="41">
        <v>467.54725655194335</v>
      </c>
      <c r="R14" s="42">
        <f>IF(P14="","",IF(Q14="","",IF(P14=0,0,IF(Q14=0,0,(Q14-P14)/P14))))</f>
        <v>-0.05493319281578046</v>
      </c>
    </row>
    <row r="15" spans="1:18" ht="15" customHeight="1">
      <c r="A15" s="44"/>
      <c r="B15" s="45" t="s">
        <v>8</v>
      </c>
      <c r="C15" s="46"/>
      <c r="D15" s="41">
        <f>IF(D14="","",D14+D12)</f>
        <v>267.45189809</v>
      </c>
      <c r="E15" s="41">
        <f>E11+E14</f>
        <v>265.74893863194336</v>
      </c>
      <c r="F15" s="42">
        <f>IF(D15="","",IF(E15="","",IF(D15=0,0,IF(E15=0,0,(E15-D15)/D15))))</f>
        <v>-0.006367348559566267</v>
      </c>
      <c r="G15" s="43"/>
      <c r="H15" s="40">
        <f>IF(H14="","",H14+H12)</f>
        <v>276.01957000995196</v>
      </c>
      <c r="I15" s="41">
        <f>I11+I14</f>
        <v>251.77281654</v>
      </c>
      <c r="J15" s="42">
        <f>IF(H15="","",IF(I15="","",IF(H15=0,0,IF(I15=0,0,(I15-H15)/H15))))</f>
        <v>-0.0878443273753297</v>
      </c>
      <c r="L15" s="40">
        <f>IF(L14="","",L14+L12)</f>
        <v>381.765591</v>
      </c>
      <c r="M15" s="41">
        <f>M11+M14</f>
        <v>352.55898881999997</v>
      </c>
      <c r="N15" s="42">
        <f>IF(L15="","",IF(M15="","",IF(L15=0,0,IF(M15=0,0,(M15-L15)/L15))))</f>
        <v>-0.07650401939969495</v>
      </c>
      <c r="P15" s="40">
        <f>IF(P14="","",P14+P12)</f>
        <v>925.2370590999519</v>
      </c>
      <c r="Q15" s="41">
        <f>Q11+Q14</f>
        <v>870.0807439919433</v>
      </c>
      <c r="R15" s="42">
        <f>IF(P15="","",IF(Q15="","",IF(P15=0,0,IF(Q15=0,0,(Q15-P15)/P15))))</f>
        <v>-0.059613171095484765</v>
      </c>
    </row>
    <row r="16" spans="1:18" ht="15" customHeight="1">
      <c r="A16" s="44"/>
      <c r="D16" s="40"/>
      <c r="E16" s="41"/>
      <c r="F16" s="42"/>
      <c r="G16" s="43"/>
      <c r="H16" s="40"/>
      <c r="I16" s="41"/>
      <c r="J16" s="42"/>
      <c r="L16" s="40"/>
      <c r="M16" s="41"/>
      <c r="N16" s="42"/>
      <c r="P16" s="40"/>
      <c r="Q16" s="41"/>
      <c r="R16" s="42"/>
    </row>
    <row r="17" spans="1:18" ht="15" customHeight="1">
      <c r="A17" s="37" t="s">
        <v>10</v>
      </c>
      <c r="B17" s="38"/>
      <c r="C17" s="39"/>
      <c r="D17" s="40">
        <v>204.287891137647</v>
      </c>
      <c r="E17" s="41">
        <v>208.65727275830497</v>
      </c>
      <c r="F17" s="42">
        <f>IF(D17="","",IF(E17="","",IF(D17=0,0,IF(E17=0,0,(E17-D17)/D17))))</f>
        <v>0.021388353447311926</v>
      </c>
      <c r="G17" s="43"/>
      <c r="H17" s="40">
        <v>175.9872813091176</v>
      </c>
      <c r="I17" s="41">
        <v>161.92562457899604</v>
      </c>
      <c r="J17" s="42">
        <f>IF(H17="","",IF(I17="","",IF(H17=0,0,IF(I17=0,0,(I17-H17)/H17))))</f>
        <v>-0.07990155098437252</v>
      </c>
      <c r="L17" s="40">
        <v>219.92240994117654</v>
      </c>
      <c r="M17" s="41">
        <v>204.7889734</v>
      </c>
      <c r="N17" s="42">
        <f>IF(L17="","",IF(M17="","",IF(L17=0,0,IF(M17=0,0,(M17-L17)/L17))))</f>
        <v>-0.06881261689167709</v>
      </c>
      <c r="P17" s="40">
        <v>600.1975823879411</v>
      </c>
      <c r="Q17" s="41">
        <v>575.371870737301</v>
      </c>
      <c r="R17" s="42">
        <f>IF(P17="","",IF(Q17="","",IF(P17=0,0,IF(Q17=0,0,(Q17-P17)/P17))))</f>
        <v>-0.0413625652270519</v>
      </c>
    </row>
    <row r="18" spans="1:18" ht="15" customHeight="1">
      <c r="A18" s="44"/>
      <c r="B18" s="45" t="s">
        <v>8</v>
      </c>
      <c r="C18" s="46"/>
      <c r="D18" s="41">
        <f>IF(D17="","",D17+D15)</f>
        <v>471.73978922764695</v>
      </c>
      <c r="E18" s="41">
        <f>E11+E14+E17</f>
        <v>474.40621139024836</v>
      </c>
      <c r="F18" s="42">
        <f>IF(D18="","",IF(E18="","",IF(D18=0,0,IF(E18=0,0,(E18-D18)/D18))))</f>
        <v>0.005652315584756991</v>
      </c>
      <c r="G18" s="43"/>
      <c r="H18" s="40">
        <f>IF(H17="","",H17+H15)</f>
        <v>452.0068513190696</v>
      </c>
      <c r="I18" s="41">
        <f>I11+I14+I17</f>
        <v>413.698441118996</v>
      </c>
      <c r="J18" s="42">
        <f>IF(H18="","",IF(I18="","",IF(H18=0,0,IF(I18=0,0,(I18-H18)/H18))))</f>
        <v>-0.08475183526152316</v>
      </c>
      <c r="L18" s="40">
        <f>IF(L17="","",L17+L15)</f>
        <v>601.6880009411765</v>
      </c>
      <c r="M18" s="41">
        <f>M11+M14+M17</f>
        <v>557.34796222</v>
      </c>
      <c r="N18" s="42">
        <f>IF(L18="","",IF(M18="","",IF(L18=0,0,IF(M18=0,0,(M18-L18)/L18))))</f>
        <v>-0.07369274217172124</v>
      </c>
      <c r="P18" s="40">
        <f>IF(P17="","",P17+P15)</f>
        <v>1525.434641487893</v>
      </c>
      <c r="Q18" s="41">
        <f>Q11+Q14+Q17</f>
        <v>1445.4526147292445</v>
      </c>
      <c r="R18" s="42">
        <f>IF(P18="","",IF(Q18="","",IF(P18=0,0,IF(Q18=0,0,(Q18-P18)/P18))))</f>
        <v>-0.052432286892760555</v>
      </c>
    </row>
    <row r="19" spans="1:18" ht="15" customHeight="1">
      <c r="A19" s="44"/>
      <c r="D19" s="40"/>
      <c r="E19" s="41"/>
      <c r="F19" s="42"/>
      <c r="G19" s="43"/>
      <c r="H19" s="40"/>
      <c r="I19" s="41"/>
      <c r="J19" s="42"/>
      <c r="L19" s="40"/>
      <c r="M19" s="41"/>
      <c r="N19" s="42"/>
      <c r="P19" s="40"/>
      <c r="Q19" s="41"/>
      <c r="R19" s="42"/>
    </row>
    <row r="20" spans="1:18" ht="15" customHeight="1">
      <c r="A20" s="37" t="s">
        <v>11</v>
      </c>
      <c r="B20" s="38"/>
      <c r="C20" s="39"/>
      <c r="D20" s="40">
        <v>235.1470153157142</v>
      </c>
      <c r="E20" s="41">
        <v>240.4778590387192</v>
      </c>
      <c r="F20" s="42">
        <f>IF(D20="","",IF(E20="","",IF(D20=0,0,IF(E20=0,0,(E20-D20)/D20))))</f>
        <v>0.02267025892651738</v>
      </c>
      <c r="G20" s="43"/>
      <c r="H20" s="40">
        <v>195.5328933834286</v>
      </c>
      <c r="I20" s="41">
        <v>177.69357803</v>
      </c>
      <c r="J20" s="42">
        <f>IF(H20="","",IF(I20="","",IF(H20=0,0,IF(I20=0,0,(I20-H20)/H20))))</f>
        <v>-0.09123434448671883</v>
      </c>
      <c r="L20" s="40">
        <v>239.2018227857144</v>
      </c>
      <c r="M20" s="41">
        <v>214.7367687</v>
      </c>
      <c r="N20" s="42">
        <f>IF(L20="","",IF(M20="","",IF(L20=0,0,IF(M20=0,0,(M20-L20)/L20))))</f>
        <v>-0.10227787481214587</v>
      </c>
      <c r="P20" s="40">
        <v>669.8817314848573</v>
      </c>
      <c r="Q20" s="41">
        <v>632.9082057687192</v>
      </c>
      <c r="R20" s="42">
        <f>IF(P20="","",IF(Q20="","",IF(P20=0,0,IF(Q20=0,0,(Q20-P20)/P20))))</f>
        <v>-0.055194109614219035</v>
      </c>
    </row>
    <row r="21" spans="1:18" ht="15" customHeight="1">
      <c r="A21" s="44"/>
      <c r="B21" s="45" t="s">
        <v>8</v>
      </c>
      <c r="C21" s="46"/>
      <c r="D21" s="41">
        <f>IF(D20="","",D20+D18)</f>
        <v>706.8868045433612</v>
      </c>
      <c r="E21" s="41">
        <f>IF(E20="","",E20+E18)</f>
        <v>714.8840704289676</v>
      </c>
      <c r="F21" s="42">
        <f>IF(D21="","",IF(E21="","",IF(D21=0,0,IF(E21=0,0,(E21-D21)/D21))))</f>
        <v>0.011313361395637394</v>
      </c>
      <c r="G21" s="43"/>
      <c r="H21" s="40">
        <f>IF(H20="","",H20+H18)</f>
        <v>647.5397447024982</v>
      </c>
      <c r="I21" s="41">
        <f>IF(I20="","",I20+I18)</f>
        <v>591.392019148996</v>
      </c>
      <c r="J21" s="42">
        <f>IF(H21="","",IF(I21="","",IF(H21=0,0,IF(I21=0,0,(I21-H21)/H21))))</f>
        <v>-0.08670931168757574</v>
      </c>
      <c r="L21" s="40">
        <f>IF(L20="","",L20+L18)</f>
        <v>840.8898237268909</v>
      </c>
      <c r="M21" s="41">
        <f>IF(M20="","",M20+M18)</f>
        <v>772.08473092</v>
      </c>
      <c r="N21" s="42">
        <f>IF(L21="","",IF(M21="","",IF(L21=0,0,IF(M21=0,0,(M21-L21)/L21))))</f>
        <v>-0.08182414730855136</v>
      </c>
      <c r="P21" s="40">
        <f>IF(P20="","",P20+P18)</f>
        <v>2195.3163729727503</v>
      </c>
      <c r="Q21" s="41">
        <f>IF(Q20="","",Q20+Q18)</f>
        <v>2078.3608204979637</v>
      </c>
      <c r="R21" s="42">
        <f>IF(P21="","",IF(Q21="","",IF(P21=0,0,IF(Q21=0,0,(Q21-P21)/P21))))</f>
        <v>-0.05327503311808003</v>
      </c>
    </row>
    <row r="22" spans="1:18" ht="15" customHeight="1">
      <c r="A22" s="44"/>
      <c r="D22" s="40"/>
      <c r="E22" s="41"/>
      <c r="F22" s="42"/>
      <c r="G22" s="43"/>
      <c r="H22" s="40"/>
      <c r="I22" s="41"/>
      <c r="J22" s="42"/>
      <c r="L22" s="40"/>
      <c r="M22" s="41"/>
      <c r="N22" s="42"/>
      <c r="P22" s="40"/>
      <c r="Q22" s="41"/>
      <c r="R22" s="42"/>
    </row>
    <row r="23" spans="1:18" ht="15" customHeight="1">
      <c r="A23" s="37" t="s">
        <v>12</v>
      </c>
      <c r="B23" s="38"/>
      <c r="C23" s="39"/>
      <c r="D23" s="40">
        <v>215.96642801000002</v>
      </c>
      <c r="E23" s="41"/>
      <c r="F23" s="42"/>
      <c r="G23" s="43"/>
      <c r="H23" s="40">
        <v>173.74655914699997</v>
      </c>
      <c r="I23" s="41"/>
      <c r="J23" s="42"/>
      <c r="L23" s="40">
        <v>212.319788</v>
      </c>
      <c r="M23" s="41"/>
      <c r="N23" s="42"/>
      <c r="P23" s="40">
        <v>602.032775157</v>
      </c>
      <c r="Q23" s="41"/>
      <c r="R23" s="42"/>
    </row>
    <row r="24" spans="1:18" ht="15" customHeight="1">
      <c r="A24" s="44"/>
      <c r="B24" s="45" t="s">
        <v>8</v>
      </c>
      <c r="C24" s="46"/>
      <c r="D24" s="41">
        <f>IF(D23="","",D23+D21)</f>
        <v>922.8532325533613</v>
      </c>
      <c r="E24" s="41"/>
      <c r="F24" s="42"/>
      <c r="G24" s="43"/>
      <c r="H24" s="40">
        <f>IF(H23="","",H23+H21)</f>
        <v>821.2863038494982</v>
      </c>
      <c r="I24" s="41"/>
      <c r="J24" s="42"/>
      <c r="L24" s="40">
        <f>IF(L23="","",L23+L21)</f>
        <v>1053.209611726891</v>
      </c>
      <c r="M24" s="41"/>
      <c r="N24" s="42"/>
      <c r="P24" s="40">
        <f>IF(P23="","",P23+P21)</f>
        <v>2797.34914812975</v>
      </c>
      <c r="Q24" s="41"/>
      <c r="R24" s="42"/>
    </row>
    <row r="25" spans="1:18" ht="15" customHeight="1">
      <c r="A25" s="44"/>
      <c r="D25" s="40"/>
      <c r="E25" s="41"/>
      <c r="F25" s="42"/>
      <c r="G25" s="43"/>
      <c r="H25" s="40"/>
      <c r="I25" s="41"/>
      <c r="J25" s="42"/>
      <c r="L25" s="40"/>
      <c r="M25" s="41"/>
      <c r="N25" s="42"/>
      <c r="P25" s="40"/>
      <c r="Q25" s="41"/>
      <c r="R25" s="42"/>
    </row>
    <row r="26" spans="1:18" ht="15" customHeight="1">
      <c r="A26" s="37" t="s">
        <v>13</v>
      </c>
      <c r="B26" s="38"/>
      <c r="C26" s="39"/>
      <c r="D26" s="40">
        <v>200.95362485857132</v>
      </c>
      <c r="E26" s="41"/>
      <c r="F26" s="42"/>
      <c r="G26" s="43"/>
      <c r="H26" s="40">
        <v>157.75292707948572</v>
      </c>
      <c r="I26" s="41"/>
      <c r="J26" s="42"/>
      <c r="L26" s="40">
        <v>190.92087539999991</v>
      </c>
      <c r="M26" s="41"/>
      <c r="N26" s="42"/>
      <c r="P26" s="40">
        <v>549.6274273380569</v>
      </c>
      <c r="Q26" s="41"/>
      <c r="R26" s="42"/>
    </row>
    <row r="27" spans="1:18" ht="15" customHeight="1">
      <c r="A27" s="44"/>
      <c r="B27" s="45" t="s">
        <v>8</v>
      </c>
      <c r="C27" s="46"/>
      <c r="D27" s="41">
        <f>IF(D26="","",D26+D24)</f>
        <v>1123.8068574119327</v>
      </c>
      <c r="E27" s="41"/>
      <c r="F27" s="42"/>
      <c r="G27" s="43"/>
      <c r="H27" s="40">
        <f>IF(H26="","",H26+H24)</f>
        <v>979.0392309289839</v>
      </c>
      <c r="I27" s="41"/>
      <c r="J27" s="42"/>
      <c r="L27" s="40">
        <f>IF(L26="","",L26+L24)</f>
        <v>1244.1304871268908</v>
      </c>
      <c r="M27" s="41"/>
      <c r="N27" s="42"/>
      <c r="P27" s="40">
        <f>IF(P26="","",P26+P24)</f>
        <v>3346.976575467807</v>
      </c>
      <c r="Q27" s="41"/>
      <c r="R27" s="42"/>
    </row>
    <row r="28" spans="1:18" ht="15" customHeight="1">
      <c r="A28" s="44"/>
      <c r="D28" s="40"/>
      <c r="E28" s="41"/>
      <c r="F28" s="42"/>
      <c r="G28" s="43"/>
      <c r="H28" s="40"/>
      <c r="I28" s="41"/>
      <c r="J28" s="42"/>
      <c r="L28" s="40"/>
      <c r="M28" s="41"/>
      <c r="N28" s="42"/>
      <c r="P28" s="40"/>
      <c r="Q28" s="41"/>
      <c r="R28" s="42"/>
    </row>
    <row r="29" spans="1:18" ht="15" customHeight="1">
      <c r="A29" s="37" t="s">
        <v>14</v>
      </c>
      <c r="B29" s="38"/>
      <c r="C29" s="39"/>
      <c r="D29" s="40">
        <v>162.58004740714287</v>
      </c>
      <c r="E29" s="41"/>
      <c r="F29" s="42"/>
      <c r="G29" s="43"/>
      <c r="H29" s="40">
        <v>134.87411045958572</v>
      </c>
      <c r="I29" s="41"/>
      <c r="J29" s="42"/>
      <c r="L29" s="40">
        <v>151.39884185714286</v>
      </c>
      <c r="M29" s="41"/>
      <c r="N29" s="42"/>
      <c r="P29" s="40">
        <v>448.8529997238714</v>
      </c>
      <c r="Q29" s="41"/>
      <c r="R29" s="42"/>
    </row>
    <row r="30" spans="1:18" ht="15" customHeight="1">
      <c r="A30" s="44"/>
      <c r="B30" s="45" t="s">
        <v>8</v>
      </c>
      <c r="C30" s="46"/>
      <c r="D30" s="41">
        <f>IF(D29="","",D29+D27)</f>
        <v>1286.3869048190757</v>
      </c>
      <c r="E30" s="41"/>
      <c r="F30" s="42"/>
      <c r="G30" s="43"/>
      <c r="H30" s="40">
        <f>IF(H29="","",H29+H27)</f>
        <v>1113.9133413885697</v>
      </c>
      <c r="I30" s="41"/>
      <c r="J30" s="42"/>
      <c r="L30" s="40">
        <f>IF(L29="","",L29+L27)</f>
        <v>1395.5293289840336</v>
      </c>
      <c r="M30" s="41"/>
      <c r="N30" s="42"/>
      <c r="P30" s="40">
        <f>IF(P29="","",P29+P27)</f>
        <v>3795.8295751916785</v>
      </c>
      <c r="Q30" s="41"/>
      <c r="R30" s="42"/>
    </row>
    <row r="31" spans="1:18" ht="15" customHeight="1">
      <c r="A31" s="44"/>
      <c r="D31" s="40"/>
      <c r="E31" s="41"/>
      <c r="F31" s="42"/>
      <c r="G31" s="43"/>
      <c r="H31" s="40"/>
      <c r="I31" s="41"/>
      <c r="J31" s="42"/>
      <c r="L31" s="40"/>
      <c r="M31" s="41"/>
      <c r="N31" s="42"/>
      <c r="P31" s="40"/>
      <c r="Q31" s="41"/>
      <c r="R31" s="42"/>
    </row>
    <row r="32" spans="1:18" ht="15" customHeight="1">
      <c r="A32" s="37" t="s">
        <v>15</v>
      </c>
      <c r="B32" s="38"/>
      <c r="C32" s="39"/>
      <c r="D32" s="40">
        <v>121.26463002</v>
      </c>
      <c r="E32" s="41"/>
      <c r="F32" s="42"/>
      <c r="G32" s="43"/>
      <c r="H32" s="40">
        <v>107.1485290527</v>
      </c>
      <c r="I32" s="41"/>
      <c r="J32" s="42"/>
      <c r="L32" s="40">
        <v>111.152864</v>
      </c>
      <c r="M32" s="41"/>
      <c r="N32" s="42"/>
      <c r="P32" s="40">
        <v>339.5660230727</v>
      </c>
      <c r="Q32" s="41"/>
      <c r="R32" s="42"/>
    </row>
    <row r="33" spans="1:18" ht="15" customHeight="1">
      <c r="A33" s="44"/>
      <c r="B33" s="45" t="s">
        <v>8</v>
      </c>
      <c r="C33" s="46"/>
      <c r="D33" s="41">
        <f>IF(D32="","",D32+D30)</f>
        <v>1407.6515348390756</v>
      </c>
      <c r="E33" s="41"/>
      <c r="F33" s="42"/>
      <c r="G33" s="43"/>
      <c r="H33" s="40">
        <f>IF(H32="","",H32+H30)</f>
        <v>1221.0618704412698</v>
      </c>
      <c r="I33" s="41"/>
      <c r="J33" s="42"/>
      <c r="L33" s="40">
        <f>IF(L32="","",L32+L30)</f>
        <v>1506.6821929840335</v>
      </c>
      <c r="M33" s="41"/>
      <c r="N33" s="42"/>
      <c r="P33" s="40">
        <f>IF(P32="","",P32+P30)</f>
        <v>4135.395598264378</v>
      </c>
      <c r="Q33" s="41"/>
      <c r="R33" s="42"/>
    </row>
    <row r="34" spans="1:18" ht="15" customHeight="1">
      <c r="A34" s="44"/>
      <c r="D34" s="40"/>
      <c r="E34" s="41"/>
      <c r="F34" s="42"/>
      <c r="G34" s="43"/>
      <c r="H34" s="40"/>
      <c r="I34" s="41"/>
      <c r="J34" s="42"/>
      <c r="L34" s="40"/>
      <c r="M34" s="41"/>
      <c r="N34" s="42"/>
      <c r="P34" s="40"/>
      <c r="Q34" s="41"/>
      <c r="R34" s="42"/>
    </row>
    <row r="35" spans="1:18" ht="15" customHeight="1">
      <c r="A35" s="37" t="s">
        <v>16</v>
      </c>
      <c r="B35" s="38"/>
      <c r="C35" s="39"/>
      <c r="D35" s="40">
        <v>125.60909105</v>
      </c>
      <c r="E35" s="41"/>
      <c r="F35" s="42"/>
      <c r="G35" s="43"/>
      <c r="H35" s="40">
        <v>108.28797781999998</v>
      </c>
      <c r="I35" s="41"/>
      <c r="J35" s="42"/>
      <c r="L35" s="40">
        <v>111.165929</v>
      </c>
      <c r="M35" s="41"/>
      <c r="N35" s="42"/>
      <c r="P35" s="40">
        <v>345.06299787</v>
      </c>
      <c r="Q35" s="41"/>
      <c r="R35" s="42"/>
    </row>
    <row r="36" spans="1:18" ht="15" customHeight="1">
      <c r="A36" s="44"/>
      <c r="B36" s="45" t="s">
        <v>8</v>
      </c>
      <c r="C36" s="46"/>
      <c r="D36" s="41">
        <f>IF(D35="","",D35+D33)</f>
        <v>1533.2606258890755</v>
      </c>
      <c r="E36" s="41"/>
      <c r="F36" s="42"/>
      <c r="G36" s="43"/>
      <c r="H36" s="40">
        <f>IF(H35="","",H35+H33)</f>
        <v>1329.3498482612697</v>
      </c>
      <c r="I36" s="41"/>
      <c r="J36" s="42"/>
      <c r="L36" s="40">
        <f>IF(L35="","",L35+L33)</f>
        <v>1617.8481219840335</v>
      </c>
      <c r="M36" s="41"/>
      <c r="N36" s="42"/>
      <c r="P36" s="40">
        <f>IF(P35="","",P35+P33)</f>
        <v>4480.458596134378</v>
      </c>
      <c r="Q36" s="41"/>
      <c r="R36" s="42"/>
    </row>
    <row r="37" spans="1:18" ht="15" customHeight="1">
      <c r="A37" s="44"/>
      <c r="D37" s="40"/>
      <c r="E37" s="41"/>
      <c r="F37" s="42"/>
      <c r="G37" s="43"/>
      <c r="H37" s="40"/>
      <c r="I37" s="41"/>
      <c r="J37" s="42"/>
      <c r="L37" s="40"/>
      <c r="M37" s="41"/>
      <c r="N37" s="42"/>
      <c r="P37" s="40"/>
      <c r="Q37" s="41"/>
      <c r="R37" s="42"/>
    </row>
    <row r="38" spans="1:18" ht="15" customHeight="1">
      <c r="A38" s="37" t="s">
        <v>17</v>
      </c>
      <c r="B38" s="38"/>
      <c r="C38" s="39"/>
      <c r="D38" s="40">
        <v>117.41731902</v>
      </c>
      <c r="E38" s="41"/>
      <c r="F38" s="42"/>
      <c r="G38" s="43"/>
      <c r="H38" s="40">
        <v>114.05348934759999</v>
      </c>
      <c r="I38" s="41"/>
      <c r="J38" s="42"/>
      <c r="L38" s="40">
        <v>105.582391</v>
      </c>
      <c r="M38" s="41"/>
      <c r="N38" s="42"/>
      <c r="P38" s="40">
        <v>337.0531993676</v>
      </c>
      <c r="Q38" s="41"/>
      <c r="R38" s="42"/>
    </row>
    <row r="39" spans="1:18" ht="15" customHeight="1">
      <c r="A39" s="44"/>
      <c r="B39" s="45" t="s">
        <v>8</v>
      </c>
      <c r="C39" s="46"/>
      <c r="D39" s="41">
        <f>IF(D38="","",D38+D36)</f>
        <v>1650.6779449090754</v>
      </c>
      <c r="E39" s="41"/>
      <c r="F39" s="42"/>
      <c r="G39" s="43"/>
      <c r="H39" s="40">
        <f>IF(H38="","",H38+H36)</f>
        <v>1443.4033376088696</v>
      </c>
      <c r="I39" s="41"/>
      <c r="J39" s="42"/>
      <c r="L39" s="40">
        <f>IF(L38="","",L38+L36)</f>
        <v>1723.4305129840334</v>
      </c>
      <c r="M39" s="41"/>
      <c r="N39" s="42"/>
      <c r="P39" s="40">
        <f>IF(P38="","",P38+P36)</f>
        <v>4817.511795501978</v>
      </c>
      <c r="Q39" s="41"/>
      <c r="R39" s="42"/>
    </row>
    <row r="40" spans="1:18" ht="15" customHeight="1">
      <c r="A40" s="44"/>
      <c r="D40" s="40"/>
      <c r="E40" s="41"/>
      <c r="F40" s="42"/>
      <c r="G40" s="43"/>
      <c r="H40" s="40"/>
      <c r="I40" s="41"/>
      <c r="J40" s="42"/>
      <c r="L40" s="40"/>
      <c r="M40" s="41"/>
      <c r="N40" s="42"/>
      <c r="P40" s="40"/>
      <c r="Q40" s="41"/>
      <c r="R40" s="42"/>
    </row>
    <row r="41" spans="1:18" ht="15" customHeight="1">
      <c r="A41" s="37" t="s">
        <v>18</v>
      </c>
      <c r="B41" s="38"/>
      <c r="C41" s="39"/>
      <c r="D41" s="40">
        <v>115.69353503</v>
      </c>
      <c r="E41" s="41"/>
      <c r="F41" s="42"/>
      <c r="G41" s="43"/>
      <c r="H41" s="40">
        <v>126.36652002940001</v>
      </c>
      <c r="I41" s="41"/>
      <c r="J41" s="42"/>
      <c r="L41" s="40">
        <v>129.160902</v>
      </c>
      <c r="M41" s="41"/>
      <c r="N41" s="42"/>
      <c r="P41" s="40">
        <v>371.2209570594</v>
      </c>
      <c r="Q41" s="41"/>
      <c r="R41" s="42"/>
    </row>
    <row r="42" spans="1:18" ht="15" customHeight="1">
      <c r="A42" s="44"/>
      <c r="B42" s="45" t="s">
        <v>8</v>
      </c>
      <c r="C42" s="46"/>
      <c r="D42" s="41">
        <f>IF(D41="","",D41+D39)</f>
        <v>1766.3714799390755</v>
      </c>
      <c r="E42" s="41"/>
      <c r="F42" s="42"/>
      <c r="G42" s="43"/>
      <c r="H42" s="40">
        <f>IF(H41="","",H41+H39)</f>
        <v>1569.7698576382695</v>
      </c>
      <c r="I42" s="41"/>
      <c r="J42" s="42"/>
      <c r="L42" s="40">
        <f>IF(L41="","",L41+L39)</f>
        <v>1852.5914149840335</v>
      </c>
      <c r="M42" s="41"/>
      <c r="N42" s="42"/>
      <c r="P42" s="40">
        <f>IF(P41="","",P41+P39)</f>
        <v>5188.732752561378</v>
      </c>
      <c r="Q42" s="41"/>
      <c r="R42" s="42"/>
    </row>
    <row r="43" spans="1:18" ht="15" customHeight="1">
      <c r="A43" s="44"/>
      <c r="D43" s="40"/>
      <c r="E43" s="41"/>
      <c r="F43" s="42"/>
      <c r="G43" s="43"/>
      <c r="H43" s="40"/>
      <c r="I43" s="41"/>
      <c r="J43" s="42"/>
      <c r="L43" s="40"/>
      <c r="M43" s="41"/>
      <c r="N43" s="42"/>
      <c r="P43" s="40"/>
      <c r="Q43" s="41"/>
      <c r="R43" s="42"/>
    </row>
    <row r="44" spans="1:18" ht="15" customHeight="1">
      <c r="A44" s="37" t="s">
        <v>19</v>
      </c>
      <c r="B44" s="38"/>
      <c r="C44" s="39"/>
      <c r="D44" s="40">
        <v>105.78470602000002</v>
      </c>
      <c r="E44" s="41"/>
      <c r="F44" s="42"/>
      <c r="G44" s="43"/>
      <c r="H44" s="40">
        <v>120.19651630800001</v>
      </c>
      <c r="I44" s="41"/>
      <c r="J44" s="42"/>
      <c r="L44" s="40">
        <v>159.283227</v>
      </c>
      <c r="M44" s="41"/>
      <c r="N44" s="42"/>
      <c r="P44" s="40">
        <v>385.26444932800007</v>
      </c>
      <c r="Q44" s="41"/>
      <c r="R44" s="42"/>
    </row>
    <row r="45" spans="1:18" ht="15" customHeight="1">
      <c r="A45" s="44"/>
      <c r="B45" s="45" t="s">
        <v>8</v>
      </c>
      <c r="C45" s="46"/>
      <c r="D45" s="41">
        <f>IF(D44="","",D44+D42)</f>
        <v>1872.1561859590754</v>
      </c>
      <c r="E45" s="41"/>
      <c r="F45" s="42"/>
      <c r="G45" s="43"/>
      <c r="H45" s="40">
        <f>IF(H44="","",H44+H42)</f>
        <v>1689.9663739462694</v>
      </c>
      <c r="I45" s="41"/>
      <c r="J45" s="42"/>
      <c r="L45" s="40">
        <f>IF(L44="","",L44+L42)</f>
        <v>2011.8746419840336</v>
      </c>
      <c r="M45" s="41"/>
      <c r="N45" s="42"/>
      <c r="P45" s="40">
        <f>IF(P44="","",P44+P42)</f>
        <v>5573.997201889379</v>
      </c>
      <c r="Q45" s="41"/>
      <c r="R45" s="42"/>
    </row>
    <row r="46" spans="4:18" ht="12.75">
      <c r="D46" s="47"/>
      <c r="F46" s="48"/>
      <c r="H46" s="49"/>
      <c r="J46" s="48"/>
      <c r="L46" s="49"/>
      <c r="N46" s="48"/>
      <c r="P46" s="49"/>
      <c r="R46" s="48"/>
    </row>
    <row r="47" spans="1:19" s="57" customFormat="1" ht="24" customHeight="1">
      <c r="A47" s="50" t="s">
        <v>20</v>
      </c>
      <c r="B47" s="51"/>
      <c r="C47" s="52"/>
      <c r="D47" s="53">
        <f>D45</f>
        <v>1872.1561859590754</v>
      </c>
      <c r="E47" s="54"/>
      <c r="F47" s="55">
        <f>IF(D47="","",IF(E47="","",IF(D47=0,0,IF(E47=0,0,(E47-D47)/D47))))</f>
      </c>
      <c r="G47" s="56"/>
      <c r="H47" s="53">
        <f>H45</f>
        <v>1689.9663739462694</v>
      </c>
      <c r="I47" s="54"/>
      <c r="J47" s="55"/>
      <c r="K47" s="56"/>
      <c r="L47" s="53">
        <f>L45</f>
        <v>2011.8746419840336</v>
      </c>
      <c r="M47" s="54"/>
      <c r="N47" s="55"/>
      <c r="O47" s="56"/>
      <c r="P47" s="53">
        <f>P45</f>
        <v>5573.997201889379</v>
      </c>
      <c r="Q47" s="54"/>
      <c r="R47" s="55"/>
      <c r="S47" s="56"/>
    </row>
    <row r="48" spans="4:19" ht="12.75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</row>
    <row r="49" spans="1:19" s="67" customFormat="1" ht="24.75" customHeight="1">
      <c r="A49" s="61" t="s">
        <v>21</v>
      </c>
      <c r="B49" s="62"/>
      <c r="C49" s="63"/>
      <c r="D49" s="64">
        <f>IF(D47="","",(D47/P47))</f>
        <v>0.33587318366871155</v>
      </c>
      <c r="E49" s="64">
        <f>IF(E47="","",(E47/Q47))</f>
      </c>
      <c r="F49" s="65"/>
      <c r="G49" s="66"/>
      <c r="H49" s="64">
        <f>IF(H47="","",(H47/P47))</f>
        <v>0.30318751745577366</v>
      </c>
      <c r="I49" s="64">
        <f>IF(I47="","",(I47/Q47))</f>
      </c>
      <c r="J49" s="65"/>
      <c r="K49" s="66"/>
      <c r="L49" s="64">
        <f>IF(L47="","",(L47/P47))</f>
        <v>0.3609392988755148</v>
      </c>
      <c r="M49" s="64">
        <f>IF(M47="","",(M47/Q47))</f>
      </c>
      <c r="N49" s="65"/>
      <c r="O49" s="66"/>
      <c r="P49" s="64">
        <f>IF(P47="","",(P47/P47))</f>
        <v>1</v>
      </c>
      <c r="Q49" s="64">
        <f>IF(Q47="","",(Q47/Q47))</f>
      </c>
      <c r="R49" s="65"/>
      <c r="S49" s="66"/>
    </row>
    <row r="50" spans="1:18" ht="12.75">
      <c r="A50" s="68" t="s">
        <v>22</v>
      </c>
      <c r="R50" s="6"/>
    </row>
    <row r="51" spans="1:18" ht="12.75">
      <c r="A51" s="68" t="s">
        <v>23</v>
      </c>
      <c r="R51" s="6"/>
    </row>
    <row r="52" spans="1:18" ht="12.75">
      <c r="A52" s="68" t="s">
        <v>24</v>
      </c>
      <c r="R52" s="6"/>
    </row>
    <row r="53" spans="1:18" ht="12.75">
      <c r="A53" s="68" t="s">
        <v>25</v>
      </c>
      <c r="R53" s="6"/>
    </row>
    <row r="55" ht="12.75">
      <c r="A55" s="1" t="s">
        <v>26</v>
      </c>
    </row>
    <row r="56" ht="12.75">
      <c r="A56" s="1" t="s">
        <v>27</v>
      </c>
    </row>
  </sheetData>
  <sheetProtection/>
  <mergeCells count="1">
    <mergeCell ref="H4:J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03">
      <selection activeCell="R21" sqref="R21"/>
    </sheetView>
  </sheetViews>
  <sheetFormatPr defaultColWidth="9.125" defaultRowHeight="12.75"/>
  <sheetData/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2019-11-27T22:43:46Z</dcterms:created>
  <dcterms:modified xsi:type="dcterms:W3CDTF">2019-11-27T22:48:52Z</dcterms:modified>
  <cp:category/>
  <cp:version/>
  <cp:contentType/>
  <cp:contentStatus/>
</cp:coreProperties>
</file>