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20" windowWidth="11355" windowHeight="8700"/>
  </bookViews>
  <sheets>
    <sheet name="Planning Tool" sheetId="1" r:id="rId1"/>
    <sheet name="Individual" sheetId="7" r:id="rId2"/>
    <sheet name="Group" sheetId="8" r:id="rId3"/>
    <sheet name="Hybrid" sheetId="9" r:id="rId4"/>
  </sheets>
  <calcPr calcId="125725"/>
</workbook>
</file>

<file path=xl/calcChain.xml><?xml version="1.0" encoding="utf-8"?>
<calcChain xmlns="http://schemas.openxmlformats.org/spreadsheetml/2006/main">
  <c r="AZ9" i="9"/>
  <c r="AZ9" i="7"/>
  <c r="G35" i="9" l="1"/>
  <c r="G33" i="7"/>
  <c r="G35"/>
  <c r="F36" s="1"/>
  <c r="G37" i="9"/>
  <c r="F40" s="1"/>
  <c r="E40"/>
  <c r="G7"/>
  <c r="G8" s="1"/>
  <c r="F36" i="8"/>
  <c r="BA9" s="1"/>
  <c r="G7" i="7"/>
  <c r="G8" s="1"/>
  <c r="H7" i="8"/>
  <c r="H8" s="1"/>
  <c r="H9" s="1"/>
  <c r="H35"/>
  <c r="H37"/>
  <c r="G39" s="1"/>
  <c r="G9" i="9" l="1"/>
  <c r="F22" s="1"/>
  <c r="G22" i="8"/>
  <c r="H22" s="1"/>
  <c r="G23"/>
  <c r="H23" s="1"/>
  <c r="G24"/>
  <c r="H24" s="1"/>
  <c r="H28" s="1"/>
  <c r="G25"/>
  <c r="H25" s="1"/>
  <c r="G26"/>
  <c r="H26" s="1"/>
  <c r="G27"/>
  <c r="H27" s="1"/>
  <c r="D22"/>
  <c r="F22" s="1"/>
  <c r="BA2" s="1"/>
  <c r="G9" i="7"/>
  <c r="F25" i="9" l="1"/>
  <c r="F23"/>
  <c r="F27"/>
  <c r="F24"/>
  <c r="F26"/>
  <c r="C22"/>
  <c r="C21" i="7"/>
  <c r="E21" s="1"/>
  <c r="E25" i="9"/>
  <c r="F26" i="7"/>
  <c r="G26" s="1"/>
  <c r="F24"/>
  <c r="G24" s="1"/>
  <c r="D23" i="8"/>
  <c r="F22" i="7"/>
  <c r="G22" s="1"/>
  <c r="F21"/>
  <c r="G21" s="1"/>
  <c r="F25"/>
  <c r="G25" s="1"/>
  <c r="F23"/>
  <c r="G23" s="1"/>
  <c r="C22"/>
  <c r="E22" s="1"/>
  <c r="AZ3" s="1"/>
  <c r="AZ2" l="1"/>
  <c r="C23" i="9"/>
  <c r="AZ2"/>
  <c r="C24"/>
  <c r="C23" i="7"/>
  <c r="E27" i="9"/>
  <c r="F23" i="8"/>
  <c r="BA3" s="1"/>
  <c r="D24"/>
  <c r="C24" i="7" l="1"/>
  <c r="E24" s="1"/>
  <c r="AZ6" s="1"/>
  <c r="E35" i="9"/>
  <c r="E36" s="1"/>
  <c r="AZ4"/>
  <c r="E26"/>
  <c r="AZ3"/>
  <c r="E28"/>
  <c r="C25"/>
  <c r="E23" i="7"/>
  <c r="AZ4" s="1"/>
  <c r="C25"/>
  <c r="C26" s="1"/>
  <c r="F24" i="8"/>
  <c r="BA4" s="1"/>
  <c r="D25"/>
  <c r="C26" i="9" l="1"/>
  <c r="AZ6"/>
  <c r="E39"/>
  <c r="E41" s="1"/>
  <c r="E25" i="7"/>
  <c r="AZ7" s="1"/>
  <c r="F25" i="8"/>
  <c r="BA6" s="1"/>
  <c r="D26"/>
  <c r="E26" i="7"/>
  <c r="AZ8" s="1"/>
  <c r="E33"/>
  <c r="AZ10" l="1"/>
  <c r="C27" i="9"/>
  <c r="AZ8" s="1"/>
  <c r="AZ7"/>
  <c r="E34" i="7"/>
  <c r="F26" i="8"/>
  <c r="BA7" s="1"/>
  <c r="D27"/>
  <c r="F27" s="1"/>
  <c r="F28" l="1"/>
  <c r="F35" s="1"/>
  <c r="BA8"/>
  <c r="BA10" s="1"/>
  <c r="AZ10" i="9"/>
  <c r="F37" i="8"/>
</calcChain>
</file>

<file path=xl/sharedStrings.xml><?xml version="1.0" encoding="utf-8"?>
<sst xmlns="http://schemas.openxmlformats.org/spreadsheetml/2006/main" count="185" uniqueCount="79">
  <si>
    <t>Cumulative no. heifer calves to rear</t>
  </si>
  <si>
    <t>No. group pens for heifers</t>
  </si>
  <si>
    <t>Smaller groups &lt;7 are best, but no more than 10</t>
  </si>
  <si>
    <t>CALF REARING PLANNING TOOL</t>
  </si>
  <si>
    <t>Total no. individual pens</t>
  </si>
  <si>
    <t>Calf group size</t>
  </si>
  <si>
    <t>length (m)</t>
  </si>
  <si>
    <t>width (m)</t>
  </si>
  <si>
    <t xml:space="preserve"> high (m)</t>
  </si>
  <si>
    <t>Bull calves kept for 1 week</t>
  </si>
  <si>
    <t>CALF HOUSING SYSTEM</t>
  </si>
  <si>
    <t>Click on the system you plan to use</t>
  </si>
  <si>
    <t>If you are not sure of your pregnancy rate, use the value 60%</t>
  </si>
  <si>
    <t>No. bull calves in each week</t>
  </si>
  <si>
    <t>No. group pens for bulls</t>
  </si>
  <si>
    <t>65% of cows calve in the first 3 weeks of calving</t>
  </si>
  <si>
    <t>Even spread of calving in first and second 3 weeks of calving</t>
  </si>
  <si>
    <t>50:50 ratio of bulls &amp; heifers</t>
  </si>
  <si>
    <t>Week of calving</t>
  </si>
  <si>
    <t>No. pens for heifers</t>
  </si>
  <si>
    <t>No. pens for bulls</t>
  </si>
  <si>
    <t>Floor area (m2)</t>
  </si>
  <si>
    <t>Total no. pens needed</t>
  </si>
  <si>
    <t>No. pens needed</t>
  </si>
  <si>
    <t>Total no. group pens</t>
  </si>
  <si>
    <t>Individual pens</t>
  </si>
  <si>
    <t>Group pens</t>
  </si>
  <si>
    <t>Heifers</t>
  </si>
  <si>
    <t>Bulls</t>
  </si>
  <si>
    <t>Calf group size:</t>
  </si>
  <si>
    <t>Herd size:</t>
  </si>
  <si>
    <t>% mated:</t>
  </si>
  <si>
    <t>Expected pregnancy rate:</t>
  </si>
  <si>
    <t>No. heifers to calve:</t>
  </si>
  <si>
    <t>Total no. to calve =</t>
  </si>
  <si>
    <t xml:space="preserve">No. mated = </t>
  </si>
  <si>
    <t xml:space="preserve">No. pregnant = </t>
  </si>
  <si>
    <t>Input&gt;&gt;&gt;</t>
  </si>
  <si>
    <t xml:space="preserve">Space allowance:                                                </t>
  </si>
  <si>
    <t xml:space="preserve">Space allowance:                                           </t>
  </si>
  <si>
    <t xml:space="preserve">Space allowance:                                 </t>
  </si>
  <si>
    <t>Your calf shed</t>
  </si>
  <si>
    <t>Calf rearing planning tool for individual pens</t>
  </si>
  <si>
    <t>YOUR RESULTS</t>
  </si>
  <si>
    <r>
      <t>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/calf)</t>
    </r>
  </si>
  <si>
    <r>
      <t>Minimum space allowances: group pens = 1.5m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, individual pens = 2m</t>
    </r>
    <r>
      <rPr>
        <vertAlign val="superscript"/>
        <sz val="12"/>
        <rFont val="Calibri"/>
        <family val="2"/>
        <scheme val="minor"/>
      </rPr>
      <t>2</t>
    </r>
  </si>
  <si>
    <t>2. Your results will appear in the bottom table</t>
  </si>
  <si>
    <t>Calf rearing planning tool for group pens</t>
  </si>
  <si>
    <r>
      <t>Area needed for each group pen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</si>
  <si>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Total area needed for group pens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</si>
  <si>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1. Enter your data in the green panel of the top table</t>
  </si>
  <si>
    <t>EXPLANATORY NOTES</t>
  </si>
  <si>
    <r>
      <t>Total area for individual pens (m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</si>
  <si>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Floor area (m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</si>
  <si>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Calf rearing planning tool for hybrid calf housing system - 3 weeks in individual pens, followed by 3 weeks in group pens</t>
  </si>
  <si>
    <r>
      <t>Area needed for each pen (m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</si>
  <si>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Total area for group pens (m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</si>
  <si>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ASSUMPTIONS</t>
  </si>
  <si>
    <t>What is required to house calves for 6 weeks</t>
  </si>
  <si>
    <t>Maximum no. calves it can hold</t>
  </si>
  <si>
    <r>
      <t>Total area needed for individual pens (m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</si>
  <si>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Bull calves kept for 1 week and housed in individual pens</t>
  </si>
  <si>
    <t>1 extra individual pen allowed for bulls</t>
  </si>
  <si>
    <t>Week 1</t>
  </si>
  <si>
    <t>Week 2</t>
  </si>
  <si>
    <t>Week 3</t>
  </si>
  <si>
    <t>Week 4</t>
  </si>
  <si>
    <t>Week 5</t>
  </si>
  <si>
    <t>Week 6</t>
  </si>
  <si>
    <t>Sum</t>
  </si>
  <si>
    <t>1 extra pen allowed for bulls over 6 week period</t>
  </si>
  <si>
    <t>extra pen</t>
  </si>
  <si>
    <t>Extra pen</t>
  </si>
  <si>
    <t>1 extra group pen allowed for bulls over 6 week period</t>
  </si>
  <si>
    <r>
      <t>Based on air space of 8m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>/calf</t>
    </r>
  </si>
  <si>
    <r>
      <t>Based on air space of 8m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per calf</t>
    </r>
  </si>
  <si>
    <r>
      <t>Minimum space allowances: group pens = 1.5m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/>
    </r>
  </si>
  <si>
    <t>My shed dimensions:</t>
  </si>
  <si>
    <t>My shed dimensions</t>
  </si>
</sst>
</file>

<file path=xl/styles.xml><?xml version="1.0" encoding="utf-8"?>
<styleSheet xmlns="http://schemas.openxmlformats.org/spreadsheetml/2006/main">
  <fonts count="46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i/>
      <sz val="11"/>
      <color indexed="17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Arial"/>
      <family val="2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5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3" borderId="10" applyNumberFormat="0" applyAlignment="0" applyProtection="0"/>
  </cellStyleXfs>
  <cellXfs count="275">
    <xf numFmtId="0" fontId="0" fillId="0" borderId="0" xfId="0"/>
    <xf numFmtId="0" fontId="0" fillId="2" borderId="0" xfId="0" applyFill="1"/>
    <xf numFmtId="0" fontId="0" fillId="2" borderId="0" xfId="0" applyFill="1" applyBorder="1"/>
    <xf numFmtId="9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1" fontId="11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Border="1" applyAlignment="1"/>
    <xf numFmtId="0" fontId="0" fillId="2" borderId="0" xfId="0" applyFill="1" applyBorder="1" applyAlignment="1"/>
    <xf numFmtId="0" fontId="13" fillId="2" borderId="0" xfId="0" applyFont="1" applyFill="1" applyBorder="1"/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2" fillId="2" borderId="0" xfId="0" applyFont="1" applyFill="1" applyAlignment="1"/>
    <xf numFmtId="0" fontId="14" fillId="2" borderId="0" xfId="0" applyFont="1" applyFill="1" applyAlignment="1">
      <alignment horizontal="center"/>
    </xf>
    <xf numFmtId="0" fontId="4" fillId="2" borderId="0" xfId="0" applyFont="1" applyFill="1" applyAlignment="1"/>
    <xf numFmtId="0" fontId="15" fillId="2" borderId="0" xfId="0" applyFont="1" applyFill="1" applyAlignment="1"/>
    <xf numFmtId="0" fontId="18" fillId="2" borderId="0" xfId="0" applyFont="1" applyFill="1"/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18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center" wrapText="1"/>
    </xf>
    <xf numFmtId="0" fontId="19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9" fontId="18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1" fontId="20" fillId="2" borderId="0" xfId="0" applyNumberFormat="1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1" fillId="2" borderId="0" xfId="0" applyFont="1" applyFill="1" applyBorder="1"/>
    <xf numFmtId="0" fontId="20" fillId="2" borderId="0" xfId="0" applyFont="1" applyFill="1" applyBorder="1" applyAlignment="1"/>
    <xf numFmtId="0" fontId="18" fillId="2" borderId="0" xfId="0" applyFont="1" applyFill="1" applyBorder="1" applyAlignment="1"/>
    <xf numFmtId="0" fontId="0" fillId="0" borderId="0" xfId="0" applyFill="1"/>
    <xf numFmtId="0" fontId="18" fillId="2" borderId="0" xfId="0" applyFont="1" applyFill="1" applyAlignment="1">
      <alignment wrapText="1"/>
    </xf>
    <xf numFmtId="0" fontId="18" fillId="2" borderId="0" xfId="0" applyFont="1" applyFill="1" applyBorder="1" applyAlignment="1">
      <alignment wrapText="1"/>
    </xf>
    <xf numFmtId="0" fontId="24" fillId="2" borderId="0" xfId="0" applyFont="1" applyFill="1"/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18" fillId="4" borderId="0" xfId="0" applyFont="1" applyFill="1" applyAlignment="1">
      <alignment horizontal="left"/>
    </xf>
    <xf numFmtId="0" fontId="18" fillId="4" borderId="0" xfId="0" applyFont="1" applyFill="1" applyAlignment="1">
      <alignment horizontal="right"/>
    </xf>
    <xf numFmtId="0" fontId="18" fillId="0" borderId="0" xfId="0" applyFont="1" applyFill="1" applyBorder="1"/>
    <xf numFmtId="0" fontId="0" fillId="4" borderId="0" xfId="0" applyFill="1"/>
    <xf numFmtId="0" fontId="25" fillId="2" borderId="0" xfId="0" applyFont="1" applyFill="1" applyAlignment="1">
      <alignment horizontal="left"/>
    </xf>
    <xf numFmtId="0" fontId="18" fillId="0" borderId="0" xfId="0" applyFont="1" applyFill="1"/>
    <xf numFmtId="0" fontId="27" fillId="4" borderId="0" xfId="0" applyFont="1" applyFill="1"/>
    <xf numFmtId="0" fontId="28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center"/>
    </xf>
    <xf numFmtId="0" fontId="28" fillId="4" borderId="0" xfId="0" applyFont="1" applyFill="1"/>
    <xf numFmtId="0" fontId="30" fillId="2" borderId="0" xfId="0" applyFont="1" applyFill="1"/>
    <xf numFmtId="0" fontId="28" fillId="2" borderId="0" xfId="0" applyFont="1" applyFill="1" applyBorder="1"/>
    <xf numFmtId="0" fontId="31" fillId="2" borderId="0" xfId="0" applyFont="1" applyFill="1" applyBorder="1" applyAlignment="1">
      <alignment horizontal="center"/>
    </xf>
    <xf numFmtId="0" fontId="28" fillId="2" borderId="0" xfId="0" applyFont="1" applyFill="1"/>
    <xf numFmtId="0" fontId="30" fillId="4" borderId="0" xfId="0" applyFont="1" applyFill="1" applyBorder="1" applyAlignment="1">
      <alignment horizontal="right"/>
    </xf>
    <xf numFmtId="0" fontId="30" fillId="2" borderId="0" xfId="0" applyFont="1" applyFill="1" applyBorder="1" applyAlignment="1">
      <alignment horizontal="left"/>
    </xf>
    <xf numFmtId="0" fontId="27" fillId="2" borderId="0" xfId="0" applyFont="1" applyFill="1"/>
    <xf numFmtId="1" fontId="28" fillId="4" borderId="0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center" wrapText="1"/>
    </xf>
    <xf numFmtId="0" fontId="30" fillId="2" borderId="0" xfId="0" applyFont="1" applyFill="1" applyBorder="1"/>
    <xf numFmtId="0" fontId="28" fillId="4" borderId="0" xfId="0" applyFont="1" applyFill="1" applyAlignment="1">
      <alignment horizontal="left"/>
    </xf>
    <xf numFmtId="0" fontId="28" fillId="4" borderId="0" xfId="0" applyFont="1" applyFill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" fontId="28" fillId="0" borderId="0" xfId="0" applyNumberFormat="1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0" fontId="28" fillId="0" borderId="0" xfId="0" applyFont="1" applyFill="1"/>
    <xf numFmtId="0" fontId="30" fillId="0" borderId="0" xfId="0" applyFont="1" applyFill="1" applyAlignment="1">
      <alignment horizontal="left"/>
    </xf>
    <xf numFmtId="0" fontId="28" fillId="0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Alignment="1">
      <alignment wrapText="1"/>
    </xf>
    <xf numFmtId="0" fontId="33" fillId="7" borderId="1" xfId="0" applyFont="1" applyFill="1" applyBorder="1"/>
    <xf numFmtId="0" fontId="33" fillId="7" borderId="2" xfId="0" applyFont="1" applyFill="1" applyBorder="1"/>
    <xf numFmtId="0" fontId="33" fillId="7" borderId="2" xfId="0" applyFont="1" applyFill="1" applyBorder="1" applyAlignment="1">
      <alignment horizontal="center"/>
    </xf>
    <xf numFmtId="0" fontId="34" fillId="7" borderId="3" xfId="0" applyFont="1" applyFill="1" applyBorder="1"/>
    <xf numFmtId="0" fontId="34" fillId="7" borderId="0" xfId="0" applyFont="1" applyFill="1" applyBorder="1"/>
    <xf numFmtId="0" fontId="34" fillId="7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left"/>
    </xf>
    <xf numFmtId="0" fontId="30" fillId="4" borderId="0" xfId="0" applyFont="1" applyFill="1" applyBorder="1" applyAlignment="1">
      <alignment horizontal="left" wrapText="1"/>
    </xf>
    <xf numFmtId="0" fontId="30" fillId="4" borderId="0" xfId="0" applyFont="1" applyFill="1" applyAlignment="1">
      <alignment horizontal="left"/>
    </xf>
    <xf numFmtId="0" fontId="30" fillId="6" borderId="0" xfId="0" applyFont="1" applyFill="1" applyAlignment="1">
      <alignment horizontal="center" wrapText="1"/>
    </xf>
    <xf numFmtId="0" fontId="28" fillId="6" borderId="0" xfId="0" applyFont="1" applyFill="1" applyAlignment="1"/>
    <xf numFmtId="0" fontId="28" fillId="6" borderId="0" xfId="0" applyFont="1" applyFill="1" applyAlignment="1">
      <alignment horizontal="center"/>
    </xf>
    <xf numFmtId="1" fontId="28" fillId="6" borderId="0" xfId="0" applyNumberFormat="1" applyFont="1" applyFill="1" applyAlignment="1">
      <alignment horizontal="center"/>
    </xf>
    <xf numFmtId="1" fontId="34" fillId="5" borderId="0" xfId="0" applyNumberFormat="1" applyFont="1" applyFill="1" applyAlignment="1">
      <alignment horizontal="center"/>
    </xf>
    <xf numFmtId="0" fontId="0" fillId="0" borderId="0" xfId="0" applyFill="1" applyBorder="1"/>
    <xf numFmtId="0" fontId="20" fillId="0" borderId="0" xfId="0" applyFont="1" applyFill="1" applyBorder="1"/>
    <xf numFmtId="1" fontId="28" fillId="5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1" fontId="30" fillId="6" borderId="0" xfId="0" applyNumberFormat="1" applyFont="1" applyFill="1" applyAlignment="1">
      <alignment horizontal="center"/>
    </xf>
    <xf numFmtId="1" fontId="30" fillId="5" borderId="0" xfId="0" applyNumberFormat="1" applyFont="1" applyFill="1" applyAlignment="1">
      <alignment horizontal="center"/>
    </xf>
    <xf numFmtId="0" fontId="30" fillId="4" borderId="0" xfId="0" applyFont="1" applyFill="1" applyAlignment="1">
      <alignment horizontal="right" wrapText="1"/>
    </xf>
    <xf numFmtId="1" fontId="28" fillId="4" borderId="0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 wrapText="1"/>
    </xf>
    <xf numFmtId="0" fontId="28" fillId="4" borderId="0" xfId="0" applyFont="1" applyFill="1" applyBorder="1" applyAlignment="1"/>
    <xf numFmtId="1" fontId="30" fillId="0" borderId="0" xfId="0" applyNumberFormat="1" applyFont="1" applyFill="1" applyAlignment="1">
      <alignment horizontal="center"/>
    </xf>
    <xf numFmtId="0" fontId="28" fillId="7" borderId="7" xfId="0" applyFont="1" applyFill="1" applyBorder="1"/>
    <xf numFmtId="0" fontId="28" fillId="7" borderId="3" xfId="0" applyFont="1" applyFill="1" applyBorder="1"/>
    <xf numFmtId="0" fontId="28" fillId="7" borderId="0" xfId="0" applyFont="1" applyFill="1" applyBorder="1"/>
    <xf numFmtId="0" fontId="28" fillId="7" borderId="6" xfId="0" applyFont="1" applyFill="1" applyBorder="1"/>
    <xf numFmtId="0" fontId="28" fillId="7" borderId="5" xfId="0" applyFont="1" applyFill="1" applyBorder="1"/>
    <xf numFmtId="0" fontId="31" fillId="7" borderId="4" xfId="0" applyFont="1" applyFill="1" applyBorder="1"/>
    <xf numFmtId="1" fontId="37" fillId="7" borderId="6" xfId="0" applyNumberFormat="1" applyFont="1" applyFill="1" applyBorder="1" applyAlignment="1">
      <alignment horizontal="center"/>
    </xf>
    <xf numFmtId="0" fontId="37" fillId="7" borderId="6" xfId="0" applyFont="1" applyFill="1" applyBorder="1" applyAlignment="1">
      <alignment horizontal="center"/>
    </xf>
    <xf numFmtId="0" fontId="30" fillId="7" borderId="2" xfId="0" applyFont="1" applyFill="1" applyBorder="1"/>
    <xf numFmtId="0" fontId="0" fillId="7" borderId="0" xfId="0" applyFill="1" applyBorder="1"/>
    <xf numFmtId="1" fontId="28" fillId="4" borderId="0" xfId="0" applyNumberFormat="1" applyFont="1" applyFill="1" applyBorder="1" applyAlignment="1"/>
    <xf numFmtId="0" fontId="23" fillId="0" borderId="0" xfId="1" applyFill="1" applyBorder="1"/>
    <xf numFmtId="0" fontId="0" fillId="0" borderId="0" xfId="0" applyFill="1" applyBorder="1" applyProtection="1"/>
    <xf numFmtId="0" fontId="27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30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left" wrapText="1"/>
    </xf>
    <xf numFmtId="1" fontId="28" fillId="0" borderId="0" xfId="0" applyNumberFormat="1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 wrapText="1"/>
    </xf>
    <xf numFmtId="1" fontId="28" fillId="0" borderId="0" xfId="0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/>
    </xf>
    <xf numFmtId="9" fontId="28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/>
    <xf numFmtId="1" fontId="34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Protection="1"/>
    <xf numFmtId="0" fontId="34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 applyProtection="1">
      <alignment horizontal="center"/>
    </xf>
    <xf numFmtId="1" fontId="35" fillId="0" borderId="0" xfId="0" applyNumberFormat="1" applyFont="1" applyFill="1" applyBorder="1" applyAlignment="1" applyProtection="1">
      <alignment horizontal="center" vertical="top"/>
    </xf>
    <xf numFmtId="0" fontId="28" fillId="0" borderId="0" xfId="0" applyFont="1" applyFill="1" applyBorder="1" applyAlignment="1" applyProtection="1">
      <alignment horizontal="left" wrapText="1"/>
    </xf>
    <xf numFmtId="0" fontId="36" fillId="0" borderId="0" xfId="0" applyFont="1" applyFill="1" applyBorder="1" applyProtection="1"/>
    <xf numFmtId="0" fontId="3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wrapText="1"/>
    </xf>
    <xf numFmtId="0" fontId="18" fillId="0" borderId="0" xfId="0" applyFont="1" applyFill="1" applyBorder="1" applyProtection="1"/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1" fontId="34" fillId="7" borderId="0" xfId="0" applyNumberFormat="1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0" fillId="7" borderId="9" xfId="0" applyFill="1" applyBorder="1"/>
    <xf numFmtId="0" fontId="28" fillId="8" borderId="0" xfId="0" applyFont="1" applyFill="1" applyBorder="1" applyAlignment="1" applyProtection="1">
      <alignment horizontal="center"/>
      <protection locked="0"/>
    </xf>
    <xf numFmtId="1" fontId="28" fillId="8" borderId="0" xfId="0" applyNumberFormat="1" applyFont="1" applyFill="1" applyBorder="1" applyAlignment="1" applyProtection="1">
      <alignment horizontal="center"/>
      <protection locked="0"/>
    </xf>
    <xf numFmtId="0" fontId="30" fillId="7" borderId="11" xfId="0" applyFont="1" applyFill="1" applyBorder="1" applyAlignment="1">
      <alignment horizontal="left"/>
    </xf>
    <xf numFmtId="0" fontId="28" fillId="7" borderId="9" xfId="0" applyFont="1" applyFill="1" applyBorder="1"/>
    <xf numFmtId="0" fontId="34" fillId="7" borderId="9" xfId="0" applyFont="1" applyFill="1" applyBorder="1"/>
    <xf numFmtId="0" fontId="27" fillId="7" borderId="2" xfId="0" applyFont="1" applyFill="1" applyBorder="1"/>
    <xf numFmtId="0" fontId="18" fillId="7" borderId="5" xfId="0" applyFont="1" applyFill="1" applyBorder="1"/>
    <xf numFmtId="0" fontId="20" fillId="7" borderId="4" xfId="0" applyFont="1" applyFill="1" applyBorder="1"/>
    <xf numFmtId="0" fontId="33" fillId="7" borderId="11" xfId="0" applyFont="1" applyFill="1" applyBorder="1" applyAlignment="1">
      <alignment horizontal="center"/>
    </xf>
    <xf numFmtId="0" fontId="30" fillId="6" borderId="13" xfId="0" applyFont="1" applyFill="1" applyBorder="1" applyAlignment="1">
      <alignment horizontal="left"/>
    </xf>
    <xf numFmtId="1" fontId="28" fillId="6" borderId="13" xfId="0" applyNumberFormat="1" applyFont="1" applyFill="1" applyBorder="1" applyAlignment="1">
      <alignment horizontal="center"/>
    </xf>
    <xf numFmtId="1" fontId="30" fillId="6" borderId="13" xfId="0" applyNumberFormat="1" applyFont="1" applyFill="1" applyBorder="1" applyAlignment="1">
      <alignment horizontal="center"/>
    </xf>
    <xf numFmtId="1" fontId="28" fillId="5" borderId="13" xfId="0" applyNumberFormat="1" applyFont="1" applyFill="1" applyBorder="1" applyAlignment="1">
      <alignment horizontal="center"/>
    </xf>
    <xf numFmtId="1" fontId="30" fillId="5" borderId="13" xfId="0" applyNumberFormat="1" applyFont="1" applyFill="1" applyBorder="1" applyAlignment="1">
      <alignment horizontal="center"/>
    </xf>
    <xf numFmtId="0" fontId="30" fillId="6" borderId="0" xfId="0" applyFont="1" applyFill="1" applyBorder="1" applyAlignment="1">
      <alignment horizontal="left"/>
    </xf>
    <xf numFmtId="1" fontId="28" fillId="6" borderId="0" xfId="0" applyNumberFormat="1" applyFont="1" applyFill="1" applyBorder="1" applyAlignment="1">
      <alignment horizontal="center"/>
    </xf>
    <xf numFmtId="1" fontId="30" fillId="6" borderId="0" xfId="0" applyNumberFormat="1" applyFont="1" applyFill="1" applyBorder="1" applyAlignment="1">
      <alignment horizontal="center"/>
    </xf>
    <xf numFmtId="1" fontId="28" fillId="5" borderId="0" xfId="0" applyNumberFormat="1" applyFont="1" applyFill="1" applyBorder="1" applyAlignment="1">
      <alignment horizontal="center"/>
    </xf>
    <xf numFmtId="1" fontId="30" fillId="5" borderId="0" xfId="0" applyNumberFormat="1" applyFont="1" applyFill="1" applyBorder="1" applyAlignment="1">
      <alignment horizontal="center"/>
    </xf>
    <xf numFmtId="0" fontId="34" fillId="7" borderId="9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42" fillId="7" borderId="6" xfId="0" applyFont="1" applyFill="1" applyBorder="1"/>
    <xf numFmtId="0" fontId="30" fillId="7" borderId="1" xfId="0" applyFont="1" applyFill="1" applyBorder="1"/>
    <xf numFmtId="0" fontId="0" fillId="7" borderId="2" xfId="0" applyFill="1" applyBorder="1"/>
    <xf numFmtId="0" fontId="25" fillId="2" borderId="0" xfId="0" applyFont="1" applyFill="1" applyAlignment="1">
      <alignment horizontal="left" vertical="top"/>
    </xf>
    <xf numFmtId="0" fontId="43" fillId="4" borderId="0" xfId="0" applyFont="1" applyFill="1" applyBorder="1" applyAlignment="1">
      <alignment horizontal="left"/>
    </xf>
    <xf numFmtId="0" fontId="4" fillId="2" borderId="0" xfId="0" applyFont="1" applyFill="1"/>
    <xf numFmtId="0" fontId="34" fillId="4" borderId="0" xfId="0" applyFont="1" applyFill="1" applyAlignment="1">
      <alignment horizontal="left"/>
    </xf>
    <xf numFmtId="0" fontId="33" fillId="4" borderId="0" xfId="0" applyFont="1" applyFill="1" applyAlignment="1">
      <alignment horizontal="left"/>
    </xf>
    <xf numFmtId="0" fontId="34" fillId="9" borderId="3" xfId="0" applyFont="1" applyFill="1" applyBorder="1"/>
    <xf numFmtId="0" fontId="44" fillId="9" borderId="0" xfId="0" applyFont="1" applyFill="1" applyBorder="1"/>
    <xf numFmtId="1" fontId="34" fillId="9" borderId="0" xfId="0" applyNumberFormat="1" applyFont="1" applyFill="1" applyBorder="1" applyAlignment="1">
      <alignment horizontal="center"/>
    </xf>
    <xf numFmtId="0" fontId="41" fillId="2" borderId="0" xfId="0" applyFont="1" applyFill="1"/>
    <xf numFmtId="0" fontId="41" fillId="2" borderId="0" xfId="0" applyFont="1" applyFill="1" applyAlignment="1">
      <alignment horizontal="center"/>
    </xf>
    <xf numFmtId="1" fontId="28" fillId="6" borderId="0" xfId="0" applyNumberFormat="1" applyFont="1" applyFill="1" applyAlignment="1" applyProtection="1">
      <alignment horizontal="center"/>
      <protection hidden="1"/>
    </xf>
    <xf numFmtId="1" fontId="28" fillId="5" borderId="0" xfId="0" applyNumberFormat="1" applyFont="1" applyFill="1" applyAlignment="1" applyProtection="1">
      <alignment horizontal="center"/>
      <protection hidden="1"/>
    </xf>
    <xf numFmtId="0" fontId="28" fillId="8" borderId="0" xfId="0" applyFont="1" applyFill="1" applyBorder="1" applyAlignment="1" applyProtection="1">
      <alignment horizontal="center"/>
      <protection locked="0" hidden="1"/>
    </xf>
    <xf numFmtId="1" fontId="28" fillId="8" borderId="0" xfId="0" applyNumberFormat="1" applyFont="1" applyFill="1" applyBorder="1" applyAlignment="1" applyProtection="1">
      <alignment horizontal="center"/>
      <protection locked="0" hidden="1"/>
    </xf>
    <xf numFmtId="0" fontId="34" fillId="7" borderId="0" xfId="0" applyFont="1" applyFill="1" applyBorder="1" applyProtection="1">
      <protection hidden="1"/>
    </xf>
    <xf numFmtId="0" fontId="34" fillId="7" borderId="0" xfId="0" applyFont="1" applyFill="1" applyBorder="1" applyAlignment="1" applyProtection="1">
      <alignment horizontal="center"/>
      <protection hidden="1"/>
    </xf>
    <xf numFmtId="1" fontId="34" fillId="7" borderId="0" xfId="0" applyNumberFormat="1" applyFont="1" applyFill="1" applyBorder="1" applyAlignment="1" applyProtection="1">
      <alignment horizontal="center"/>
      <protection hidden="1"/>
    </xf>
    <xf numFmtId="1" fontId="37" fillId="7" borderId="6" xfId="0" applyNumberFormat="1" applyFont="1" applyFill="1" applyBorder="1" applyAlignment="1" applyProtection="1">
      <alignment horizontal="center"/>
      <protection hidden="1"/>
    </xf>
    <xf numFmtId="0" fontId="0" fillId="7" borderId="6" xfId="0" applyFill="1" applyBorder="1" applyProtection="1">
      <protection hidden="1"/>
    </xf>
    <xf numFmtId="0" fontId="34" fillId="7" borderId="9" xfId="0" applyFont="1" applyFill="1" applyBorder="1" applyProtection="1">
      <protection hidden="1"/>
    </xf>
    <xf numFmtId="0" fontId="37" fillId="7" borderId="6" xfId="0" applyFont="1" applyFill="1" applyBorder="1" applyAlignment="1" applyProtection="1">
      <alignment horizontal="center"/>
      <protection hidden="1"/>
    </xf>
    <xf numFmtId="0" fontId="0" fillId="7" borderId="9" xfId="0" applyFill="1" applyBorder="1" applyProtection="1">
      <protection hidden="1"/>
    </xf>
    <xf numFmtId="0" fontId="28" fillId="6" borderId="0" xfId="0" applyFont="1" applyFill="1" applyAlignment="1" applyProtection="1">
      <alignment horizontal="center"/>
      <protection hidden="1"/>
    </xf>
    <xf numFmtId="1" fontId="28" fillId="6" borderId="13" xfId="0" applyNumberFormat="1" applyFont="1" applyFill="1" applyBorder="1" applyAlignment="1" applyProtection="1">
      <alignment horizontal="center"/>
      <protection hidden="1"/>
    </xf>
    <xf numFmtId="1" fontId="30" fillId="6" borderId="13" xfId="0" applyNumberFormat="1" applyFont="1" applyFill="1" applyBorder="1" applyAlignment="1" applyProtection="1">
      <alignment horizontal="center"/>
      <protection hidden="1"/>
    </xf>
    <xf numFmtId="1" fontId="28" fillId="5" borderId="13" xfId="0" applyNumberFormat="1" applyFont="1" applyFill="1" applyBorder="1" applyAlignment="1" applyProtection="1">
      <alignment horizontal="center"/>
      <protection hidden="1"/>
    </xf>
    <xf numFmtId="1" fontId="30" fillId="5" borderId="13" xfId="0" applyNumberFormat="1" applyFont="1" applyFill="1" applyBorder="1" applyAlignment="1" applyProtection="1">
      <alignment horizontal="center"/>
      <protection hidden="1"/>
    </xf>
    <xf numFmtId="0" fontId="30" fillId="7" borderId="2" xfId="0" applyFont="1" applyFill="1" applyBorder="1" applyAlignment="1" applyProtection="1">
      <alignment horizontal="center"/>
      <protection hidden="1"/>
    </xf>
    <xf numFmtId="0" fontId="28" fillId="7" borderId="0" xfId="0" applyFont="1" applyFill="1" applyBorder="1" applyAlignment="1" applyProtection="1">
      <alignment horizontal="center"/>
      <protection hidden="1"/>
    </xf>
    <xf numFmtId="1" fontId="28" fillId="7" borderId="0" xfId="0" applyNumberFormat="1" applyFont="1" applyFill="1" applyBorder="1" applyAlignment="1" applyProtection="1">
      <alignment horizontal="center"/>
      <protection hidden="1"/>
    </xf>
    <xf numFmtId="1" fontId="31" fillId="7" borderId="4" xfId="0" applyNumberFormat="1" applyFont="1" applyFill="1" applyBorder="1" applyAlignment="1" applyProtection="1">
      <alignment horizontal="center"/>
      <protection hidden="1"/>
    </xf>
    <xf numFmtId="0" fontId="28" fillId="7" borderId="6" xfId="0" applyFont="1" applyFill="1" applyBorder="1" applyProtection="1">
      <protection hidden="1"/>
    </xf>
    <xf numFmtId="0" fontId="45" fillId="4" borderId="0" xfId="0" applyFont="1" applyFill="1" applyBorder="1" applyAlignment="1">
      <alignment horizontal="right"/>
    </xf>
    <xf numFmtId="0" fontId="45" fillId="4" borderId="0" xfId="0" applyFont="1" applyFill="1" applyAlignment="1">
      <alignment horizontal="right"/>
    </xf>
    <xf numFmtId="0" fontId="18" fillId="4" borderId="0" xfId="0" applyFont="1" applyFill="1"/>
    <xf numFmtId="0" fontId="20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horizontal="center"/>
      <protection locked="0" hidden="1"/>
    </xf>
    <xf numFmtId="0" fontId="34" fillId="4" borderId="0" xfId="0" applyFont="1" applyFill="1" applyBorder="1" applyAlignment="1" applyProtection="1">
      <alignment horizontal="center"/>
      <protection locked="0"/>
    </xf>
    <xf numFmtId="0" fontId="45" fillId="4" borderId="0" xfId="0" applyFont="1" applyFill="1" applyBorder="1" applyAlignment="1">
      <alignment horizontal="left"/>
    </xf>
    <xf numFmtId="0" fontId="20" fillId="4" borderId="0" xfId="0" applyFont="1" applyFill="1"/>
    <xf numFmtId="0" fontId="18" fillId="4" borderId="0" xfId="0" applyFont="1" applyFill="1" applyAlignment="1">
      <alignment horizontal="center"/>
    </xf>
    <xf numFmtId="0" fontId="33" fillId="7" borderId="14" xfId="0" applyFont="1" applyFill="1" applyBorder="1" applyProtection="1">
      <protection hidden="1"/>
    </xf>
    <xf numFmtId="0" fontId="34" fillId="7" borderId="13" xfId="0" applyFont="1" applyFill="1" applyBorder="1" applyProtection="1">
      <protection hidden="1"/>
    </xf>
    <xf numFmtId="0" fontId="34" fillId="7" borderId="13" xfId="0" applyFont="1" applyFill="1" applyBorder="1" applyAlignment="1" applyProtection="1">
      <alignment horizontal="center"/>
      <protection hidden="1"/>
    </xf>
    <xf numFmtId="0" fontId="0" fillId="7" borderId="13" xfId="0" applyFill="1" applyBorder="1" applyProtection="1">
      <protection hidden="1"/>
    </xf>
    <xf numFmtId="0" fontId="33" fillId="7" borderId="14" xfId="0" applyFont="1" applyFill="1" applyBorder="1" applyAlignment="1">
      <alignment horizontal="left"/>
    </xf>
    <xf numFmtId="0" fontId="34" fillId="7" borderId="15" xfId="0" applyFont="1" applyFill="1" applyBorder="1"/>
    <xf numFmtId="0" fontId="34" fillId="7" borderId="16" xfId="0" applyFont="1" applyFill="1" applyBorder="1"/>
    <xf numFmtId="0" fontId="40" fillId="7" borderId="9" xfId="0" applyFont="1" applyFill="1" applyBorder="1" applyAlignment="1" applyProtection="1">
      <alignment horizontal="center"/>
      <protection hidden="1"/>
    </xf>
    <xf numFmtId="1" fontId="37" fillId="7" borderId="16" xfId="0" applyNumberFormat="1" applyFont="1" applyFill="1" applyBorder="1" applyAlignment="1" applyProtection="1">
      <alignment horizontal="center"/>
      <protection hidden="1"/>
    </xf>
    <xf numFmtId="0" fontId="0" fillId="7" borderId="16" xfId="0" applyFill="1" applyBorder="1" applyProtection="1">
      <protection hidden="1"/>
    </xf>
    <xf numFmtId="0" fontId="37" fillId="7" borderId="16" xfId="0" applyFont="1" applyFill="1" applyBorder="1" applyAlignment="1" applyProtection="1">
      <alignment horizontal="center"/>
      <protection hidden="1"/>
    </xf>
    <xf numFmtId="0" fontId="0" fillId="7" borderId="16" xfId="0" applyFill="1" applyBorder="1"/>
    <xf numFmtId="0" fontId="34" fillId="7" borderId="17" xfId="0" applyFont="1" applyFill="1" applyBorder="1" applyProtection="1">
      <protection hidden="1"/>
    </xf>
    <xf numFmtId="0" fontId="0" fillId="7" borderId="18" xfId="0" applyFill="1" applyBorder="1"/>
    <xf numFmtId="0" fontId="0" fillId="7" borderId="4" xfId="0" applyFill="1" applyBorder="1"/>
    <xf numFmtId="0" fontId="38" fillId="7" borderId="9" xfId="0" applyFont="1" applyFill="1" applyBorder="1" applyAlignment="1">
      <alignment horizontal="left" vertical="center" wrapText="1"/>
    </xf>
    <xf numFmtId="0" fontId="38" fillId="7" borderId="6" xfId="0" applyFont="1" applyFill="1" applyBorder="1" applyAlignment="1">
      <alignment horizontal="left" vertical="center" wrapText="1"/>
    </xf>
    <xf numFmtId="0" fontId="38" fillId="7" borderId="12" xfId="0" applyFont="1" applyFill="1" applyBorder="1" applyAlignment="1">
      <alignment horizontal="left" vertical="center" wrapText="1"/>
    </xf>
    <xf numFmtId="0" fontId="38" fillId="7" borderId="8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wrapText="1"/>
    </xf>
    <xf numFmtId="0" fontId="28" fillId="2" borderId="0" xfId="0" applyFont="1" applyFill="1" applyBorder="1" applyAlignment="1">
      <alignment wrapText="1"/>
    </xf>
    <xf numFmtId="0" fontId="30" fillId="6" borderId="0" xfId="0" applyFont="1" applyFill="1" applyAlignment="1">
      <alignment horizontal="center" wrapText="1"/>
    </xf>
    <xf numFmtId="0" fontId="30" fillId="6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34" fillId="7" borderId="9" xfId="0" applyFont="1" applyFill="1" applyBorder="1" applyAlignment="1">
      <alignment horizontal="left" wrapText="1"/>
    </xf>
    <xf numFmtId="0" fontId="33" fillId="5" borderId="0" xfId="0" applyFont="1" applyFill="1" applyAlignment="1">
      <alignment horizontal="center" wrapText="1"/>
    </xf>
    <xf numFmtId="0" fontId="34" fillId="5" borderId="0" xfId="0" applyFont="1" applyFill="1" applyAlignment="1">
      <alignment horizontal="center"/>
    </xf>
    <xf numFmtId="0" fontId="34" fillId="5" borderId="0" xfId="0" applyFont="1" applyFill="1" applyAlignment="1"/>
    <xf numFmtId="0" fontId="33" fillId="5" borderId="0" xfId="0" applyFont="1" applyFill="1" applyAlignment="1">
      <alignment horizontal="center"/>
    </xf>
    <xf numFmtId="0" fontId="28" fillId="6" borderId="0" xfId="0" applyFont="1" applyFill="1" applyAlignment="1"/>
    <xf numFmtId="0" fontId="30" fillId="5" borderId="0" xfId="0" applyFont="1" applyFill="1" applyAlignment="1">
      <alignment horizontal="center" wrapText="1"/>
    </xf>
    <xf numFmtId="0" fontId="30" fillId="5" borderId="0" xfId="0" applyFont="1" applyFill="1" applyAlignment="1">
      <alignment horizontal="center"/>
    </xf>
    <xf numFmtId="0" fontId="38" fillId="7" borderId="9" xfId="0" applyFont="1" applyFill="1" applyBorder="1" applyAlignment="1">
      <alignment vertical="top" wrapText="1"/>
    </xf>
    <xf numFmtId="0" fontId="38" fillId="7" borderId="6" xfId="0" applyFont="1" applyFill="1" applyBorder="1" applyAlignment="1">
      <alignment vertical="top" wrapText="1"/>
    </xf>
    <xf numFmtId="0" fontId="38" fillId="7" borderId="12" xfId="0" applyFont="1" applyFill="1" applyBorder="1" applyAlignment="1">
      <alignment vertical="top" wrapText="1"/>
    </xf>
    <xf numFmtId="0" fontId="38" fillId="7" borderId="8" xfId="0" applyFont="1" applyFill="1" applyBorder="1" applyAlignment="1">
      <alignment vertical="top" wrapText="1"/>
    </xf>
    <xf numFmtId="0" fontId="38" fillId="7" borderId="9" xfId="0" applyFont="1" applyFill="1" applyBorder="1" applyAlignment="1">
      <alignment horizontal="left" vertical="top" wrapText="1"/>
    </xf>
    <xf numFmtId="0" fontId="38" fillId="7" borderId="16" xfId="0" applyFont="1" applyFill="1" applyBorder="1" applyAlignment="1">
      <alignment horizontal="left" vertical="top" wrapText="1"/>
    </xf>
    <xf numFmtId="0" fontId="38" fillId="7" borderId="17" xfId="0" applyFont="1" applyFill="1" applyBorder="1" applyAlignment="1">
      <alignment horizontal="left" vertical="top" wrapText="1"/>
    </xf>
    <xf numFmtId="0" fontId="38" fillId="7" borderId="19" xfId="0" applyFont="1" applyFill="1" applyBorder="1" applyAlignment="1">
      <alignment horizontal="left" vertical="top" wrapText="1"/>
    </xf>
    <xf numFmtId="0" fontId="34" fillId="7" borderId="9" xfId="0" applyFont="1" applyFill="1" applyBorder="1" applyAlignment="1" applyProtection="1">
      <alignment wrapText="1"/>
      <protection hidden="1"/>
    </xf>
    <xf numFmtId="0" fontId="28" fillId="2" borderId="0" xfId="0" applyFont="1" applyFill="1" applyBorder="1" applyAlignment="1">
      <alignment horizontal="left" vertical="top"/>
    </xf>
    <xf numFmtId="0" fontId="28" fillId="2" borderId="0" xfId="0" applyFont="1" applyFill="1" applyAlignment="1">
      <alignment horizontal="left" vertical="top"/>
    </xf>
    <xf numFmtId="0" fontId="28" fillId="5" borderId="0" xfId="0" applyFont="1" applyFill="1" applyAlignment="1"/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Hybrid!A1"/><Relationship Id="rId2" Type="http://schemas.openxmlformats.org/officeDocument/2006/relationships/hyperlink" Target="#Group!A1"/><Relationship Id="rId1" Type="http://schemas.openxmlformats.org/officeDocument/2006/relationships/hyperlink" Target="#Individual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lanning Tool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lanning Tool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lanning Too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516468</xdr:colOff>
      <xdr:row>6</xdr:row>
      <xdr:rowOff>154518</xdr:rowOff>
    </xdr:from>
    <xdr:to>
      <xdr:col>7</xdr:col>
      <xdr:colOff>50800</xdr:colOff>
      <xdr:row>11</xdr:row>
      <xdr:rowOff>39130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5122334" y="1852085"/>
          <a:ext cx="1989666" cy="687916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AU" sz="1400" b="1"/>
            <a:t>Individual pens</a:t>
          </a:r>
        </a:p>
        <a:p>
          <a:pPr algn="ctr"/>
          <a:r>
            <a:rPr lang="en-AU" sz="1100"/>
            <a:t>for 6 weeks</a:t>
          </a:r>
        </a:p>
      </xdr:txBody>
    </xdr:sp>
    <xdr:clientData/>
  </xdr:twoCellAnchor>
  <xdr:twoCellAnchor>
    <xdr:from>
      <xdr:col>3</xdr:col>
      <xdr:colOff>517526</xdr:colOff>
      <xdr:row>12</xdr:row>
      <xdr:rowOff>133350</xdr:rowOff>
    </xdr:from>
    <xdr:to>
      <xdr:col>7</xdr:col>
      <xdr:colOff>41245</xdr:colOff>
      <xdr:row>17</xdr:row>
      <xdr:rowOff>39229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5132917" y="2783417"/>
          <a:ext cx="1979053" cy="70908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AU" sz="1400" b="1"/>
            <a:t>Group pens</a:t>
          </a:r>
        </a:p>
        <a:p>
          <a:pPr algn="ctr"/>
          <a:r>
            <a:rPr lang="en-AU" sz="1100"/>
            <a:t>for 6 weeks</a:t>
          </a:r>
        </a:p>
      </xdr:txBody>
    </xdr:sp>
    <xdr:clientData/>
  </xdr:twoCellAnchor>
  <xdr:twoCellAnchor>
    <xdr:from>
      <xdr:col>2</xdr:col>
      <xdr:colOff>342912</xdr:colOff>
      <xdr:row>18</xdr:row>
      <xdr:rowOff>142876</xdr:rowOff>
    </xdr:from>
    <xdr:to>
      <xdr:col>8</xdr:col>
      <xdr:colOff>202121</xdr:colOff>
      <xdr:row>23</xdr:row>
      <xdr:rowOff>27619</xdr:rowOff>
    </xdr:to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4201596" y="3735918"/>
          <a:ext cx="4000500" cy="70908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AU" sz="1400" b="1"/>
            <a:t>Hybrid System</a:t>
          </a:r>
        </a:p>
        <a:p>
          <a:pPr algn="ctr"/>
          <a:r>
            <a:rPr lang="en-AU" sz="1100"/>
            <a:t>Individual pens for 3 weeks, then Group pens for 6 weeks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</xdr:colOff>
      <xdr:row>39</xdr:row>
      <xdr:rowOff>114300</xdr:rowOff>
    </xdr:from>
    <xdr:to>
      <xdr:col>8</xdr:col>
      <xdr:colOff>505800</xdr:colOff>
      <xdr:row>42</xdr:row>
      <xdr:rowOff>50800</xdr:rowOff>
    </xdr:to>
    <xdr:sp macro="[0]!Module2.Back_Click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7797800" y="7975600"/>
          <a:ext cx="1648800" cy="457200"/>
        </a:xfrm>
        <a:prstGeom prst="bevel">
          <a:avLst/>
        </a:prstGeom>
        <a:solidFill>
          <a:schemeClr val="accent1"/>
        </a:solidFill>
        <a:ln>
          <a:solidFill>
            <a:schemeClr val="tx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AU" sz="1400" b="1"/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41</xdr:row>
      <xdr:rowOff>190499</xdr:rowOff>
    </xdr:from>
    <xdr:to>
      <xdr:col>10</xdr:col>
      <xdr:colOff>455000</xdr:colOff>
      <xdr:row>44</xdr:row>
      <xdr:rowOff>76199</xdr:rowOff>
    </xdr:to>
    <xdr:sp macro="[0]!Module2.Back_Click" textlink="">
      <xdr:nvSpPr>
        <xdr:cNvPr id="4" name="Bevel 3">
          <a:hlinkClick xmlns:r="http://schemas.openxmlformats.org/officeDocument/2006/relationships" r:id="rId1"/>
        </xdr:cNvPr>
        <xdr:cNvSpPr/>
      </xdr:nvSpPr>
      <xdr:spPr>
        <a:xfrm>
          <a:off x="8445500" y="6781799"/>
          <a:ext cx="1648800" cy="457200"/>
        </a:xfrm>
        <a:prstGeom prst="bevel">
          <a:avLst/>
        </a:prstGeom>
        <a:solidFill>
          <a:schemeClr val="accent1"/>
        </a:solidFill>
        <a:ln>
          <a:solidFill>
            <a:schemeClr val="tx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AU" sz="1400" b="1"/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44</xdr:row>
      <xdr:rowOff>52916</xdr:rowOff>
    </xdr:from>
    <xdr:to>
      <xdr:col>7</xdr:col>
      <xdr:colOff>589521</xdr:colOff>
      <xdr:row>46</xdr:row>
      <xdr:rowOff>128316</xdr:rowOff>
    </xdr:to>
    <xdr:sp macro="[0]!Module2.Back_Click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6877050" y="7939616"/>
          <a:ext cx="1649971" cy="456400"/>
        </a:xfrm>
        <a:prstGeom prst="bevel">
          <a:avLst/>
        </a:prstGeom>
        <a:solidFill>
          <a:schemeClr val="accent1"/>
        </a:solidFill>
        <a:ln>
          <a:solidFill>
            <a:schemeClr val="tx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AU" sz="1400" b="1"/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0"/>
  <sheetViews>
    <sheetView showGridLines="0" showRowColHeaders="0" tabSelected="1" zoomScale="143" zoomScaleNormal="143" workbookViewId="0"/>
  </sheetViews>
  <sheetFormatPr defaultRowHeight="12.75"/>
  <cols>
    <col min="1" max="16384" width="9.140625" style="1"/>
  </cols>
  <sheetData>
    <row r="1" spans="1:11" ht="18">
      <c r="F1" s="6" t="s">
        <v>3</v>
      </c>
    </row>
    <row r="3" spans="1:11">
      <c r="A3" s="26"/>
      <c r="B3" s="25"/>
      <c r="C3" s="5"/>
      <c r="D3" s="25"/>
    </row>
    <row r="4" spans="1:11" ht="12.75" customHeight="1">
      <c r="A4" s="25"/>
      <c r="B4" s="25"/>
      <c r="C4" s="3"/>
      <c r="D4" s="27"/>
      <c r="F4" s="21" t="s">
        <v>10</v>
      </c>
      <c r="G4" s="2"/>
      <c r="H4" s="2"/>
      <c r="I4" s="2"/>
      <c r="J4" s="2"/>
    </row>
    <row r="5" spans="1:11">
      <c r="A5" s="25"/>
      <c r="B5" s="22"/>
      <c r="C5" s="22"/>
      <c r="D5" s="27"/>
      <c r="E5" s="16"/>
      <c r="F5" s="23" t="s">
        <v>11</v>
      </c>
    </row>
    <row r="6" spans="1:11">
      <c r="A6" s="25"/>
      <c r="B6" s="4"/>
      <c r="C6" s="17"/>
    </row>
    <row r="7" spans="1:11">
      <c r="A7" s="25"/>
      <c r="B7" s="4"/>
      <c r="C7" s="17"/>
    </row>
    <row r="8" spans="1:11">
      <c r="A8" s="25"/>
      <c r="B8" s="4"/>
      <c r="C8" s="17"/>
    </row>
    <row r="9" spans="1:11">
      <c r="A9" s="25"/>
      <c r="B9" s="4"/>
      <c r="C9" s="17"/>
    </row>
    <row r="10" spans="1:11">
      <c r="A10" s="25"/>
      <c r="B10" s="22"/>
      <c r="C10" s="17"/>
    </row>
    <row r="11" spans="1:11">
      <c r="A11" s="25"/>
      <c r="B11" s="25"/>
      <c r="C11" s="17"/>
    </row>
    <row r="12" spans="1:11">
      <c r="A12" s="25"/>
      <c r="B12" s="4"/>
    </row>
    <row r="13" spans="1:11">
      <c r="A13" s="25"/>
      <c r="B13" s="4"/>
      <c r="C13" s="2"/>
      <c r="D13" s="13"/>
      <c r="E13" s="2"/>
      <c r="F13" s="2"/>
      <c r="G13" s="2"/>
      <c r="H13" s="13"/>
      <c r="I13" s="14"/>
      <c r="J13" s="2"/>
      <c r="K13" s="2"/>
    </row>
    <row r="14" spans="1:11">
      <c r="A14" s="25"/>
      <c r="B14" s="4"/>
      <c r="C14" s="15"/>
      <c r="D14" s="10"/>
      <c r="E14" s="11"/>
      <c r="F14" s="11"/>
      <c r="G14" s="11"/>
      <c r="H14" s="12"/>
      <c r="I14" s="9"/>
      <c r="J14" s="2"/>
      <c r="K14" s="2"/>
    </row>
    <row r="15" spans="1:11">
      <c r="A15" s="25"/>
      <c r="B15" s="4"/>
      <c r="C15" s="2"/>
      <c r="D15" s="10"/>
      <c r="E15" s="11"/>
      <c r="F15" s="11"/>
      <c r="G15" s="11"/>
      <c r="H15" s="12"/>
      <c r="I15" s="9"/>
      <c r="J15" s="2"/>
      <c r="K15" s="2"/>
    </row>
    <row r="16" spans="1:11">
      <c r="A16" s="25"/>
      <c r="B16" s="4"/>
      <c r="C16" s="2"/>
      <c r="D16" s="10"/>
      <c r="E16" s="11"/>
      <c r="F16" s="11"/>
      <c r="G16" s="11"/>
      <c r="H16" s="12"/>
      <c r="I16" s="9"/>
      <c r="J16" s="2"/>
      <c r="K16" s="2"/>
    </row>
    <row r="17" spans="1:13">
      <c r="A17" s="25"/>
      <c r="B17" s="4"/>
      <c r="C17" s="15"/>
      <c r="D17" s="7"/>
      <c r="E17" s="2"/>
      <c r="F17" s="2"/>
      <c r="G17" s="2"/>
      <c r="H17" s="2"/>
      <c r="I17" s="2"/>
      <c r="J17" s="2"/>
      <c r="K17" s="2"/>
    </row>
    <row r="18" spans="1:13">
      <c r="A18" s="25"/>
      <c r="B18" s="23"/>
      <c r="C18" s="2"/>
      <c r="D18" s="7"/>
      <c r="E18" s="2"/>
      <c r="F18" s="2"/>
      <c r="G18" s="2"/>
      <c r="H18" s="8"/>
      <c r="I18" s="9"/>
      <c r="J18" s="2"/>
      <c r="K18" s="2"/>
    </row>
    <row r="19" spans="1:13">
      <c r="A19" s="25"/>
      <c r="B19" s="24"/>
      <c r="C19" s="2"/>
      <c r="D19" s="18"/>
      <c r="E19" s="19"/>
      <c r="F19" s="19"/>
      <c r="G19" s="19"/>
      <c r="H19" s="8"/>
      <c r="I19" s="9"/>
      <c r="J19" s="2"/>
      <c r="K19" s="2"/>
    </row>
    <row r="20" spans="1:13">
      <c r="A20" s="25"/>
      <c r="B20" s="8"/>
      <c r="C20" s="14"/>
      <c r="D20" s="2"/>
      <c r="E20" s="2"/>
    </row>
    <row r="21" spans="1:13">
      <c r="A21" s="25"/>
      <c r="B21" s="8"/>
      <c r="C21" s="9"/>
      <c r="D21" s="2"/>
      <c r="E21" s="2"/>
    </row>
    <row r="22" spans="1:13">
      <c r="A22" s="28"/>
      <c r="B22" s="8"/>
      <c r="C22" s="9"/>
      <c r="D22" s="2"/>
      <c r="E22" s="2"/>
    </row>
    <row r="23" spans="1:13">
      <c r="A23" s="28"/>
      <c r="B23" s="2"/>
      <c r="C23" s="2"/>
      <c r="D23" s="2"/>
      <c r="E23" s="2"/>
    </row>
    <row r="24" spans="1:13">
      <c r="A24" s="29"/>
      <c r="B24" s="2"/>
      <c r="C24" s="2"/>
      <c r="D24" s="2"/>
      <c r="E24" s="2"/>
      <c r="F24" s="2"/>
      <c r="G24" s="2"/>
    </row>
    <row r="25" spans="1:13">
      <c r="A25" s="29"/>
      <c r="B25" s="25"/>
      <c r="C25" s="25"/>
      <c r="D25" s="25"/>
      <c r="E25" s="20"/>
      <c r="F25" s="20"/>
      <c r="G25" s="2"/>
      <c r="H25" s="2"/>
      <c r="I25" s="2"/>
      <c r="J25" s="2"/>
      <c r="K25" s="2"/>
      <c r="L25" s="2"/>
      <c r="M25" s="2"/>
    </row>
    <row r="26" spans="1:13">
      <c r="A26" s="25"/>
      <c r="B26" s="25"/>
      <c r="C26" s="25"/>
      <c r="D26" s="25"/>
      <c r="E26" s="2"/>
      <c r="F26" s="20"/>
      <c r="G26" s="2"/>
      <c r="H26" s="2"/>
      <c r="I26" s="2"/>
      <c r="J26" s="2"/>
      <c r="K26" s="2"/>
      <c r="L26" s="2"/>
      <c r="M26" s="2"/>
    </row>
    <row r="27" spans="1:13">
      <c r="E27" s="2"/>
      <c r="F27" s="20"/>
      <c r="G27" s="2"/>
      <c r="H27" s="2"/>
      <c r="I27" s="2"/>
      <c r="J27" s="2"/>
      <c r="K27" s="2"/>
      <c r="L27" s="2"/>
      <c r="M27" s="2"/>
    </row>
    <row r="28" spans="1:13">
      <c r="E28" s="2"/>
      <c r="F28" s="20"/>
      <c r="G28" s="2"/>
      <c r="H28" s="2"/>
      <c r="I28" s="2"/>
      <c r="J28" s="2"/>
      <c r="K28" s="2"/>
      <c r="L28" s="2"/>
      <c r="M28" s="2"/>
    </row>
    <row r="29" spans="1:13"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E30" s="2"/>
      <c r="F30" s="2"/>
      <c r="G30" s="2"/>
      <c r="H30" s="2"/>
      <c r="I30" s="2"/>
      <c r="J30" s="2"/>
      <c r="K30" s="2"/>
      <c r="L30" s="2"/>
      <c r="M30" s="2"/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Z40"/>
  <sheetViews>
    <sheetView showGridLines="0" showRowColHeaders="0" zoomScale="75" zoomScaleNormal="75" workbookViewId="0">
      <selection activeCell="J37" sqref="J37"/>
    </sheetView>
  </sheetViews>
  <sheetFormatPr defaultRowHeight="12.75"/>
  <cols>
    <col min="1" max="1" width="9.140625" style="1"/>
    <col min="2" max="2" width="16" style="1" customWidth="1"/>
    <col min="3" max="3" width="24.85546875" style="1" customWidth="1"/>
    <col min="4" max="4" width="9.85546875" style="1" customWidth="1"/>
    <col min="5" max="5" width="15.42578125" style="1" customWidth="1"/>
    <col min="6" max="6" width="24.28515625" style="23" customWidth="1"/>
    <col min="7" max="7" width="15" style="1" customWidth="1"/>
    <col min="8" max="8" width="25.140625" style="1" customWidth="1"/>
    <col min="9" max="9" width="17.85546875" style="1" customWidth="1"/>
    <col min="10" max="10" width="9.140625" style="1"/>
    <col min="11" max="11" width="5" style="1" customWidth="1"/>
    <col min="12" max="16384" width="9.140625" style="1"/>
  </cols>
  <sheetData>
    <row r="1" spans="2:52" ht="21">
      <c r="B1" s="60" t="s">
        <v>42</v>
      </c>
      <c r="D1" s="54"/>
      <c r="E1" s="53"/>
      <c r="F1" s="54"/>
      <c r="G1" s="55"/>
      <c r="H1" s="30"/>
      <c r="I1" s="30"/>
      <c r="J1" s="30"/>
      <c r="K1" s="30"/>
      <c r="L1" s="30"/>
      <c r="M1" s="30"/>
    </row>
    <row r="2" spans="2:52" ht="21">
      <c r="B2" s="69" t="s">
        <v>50</v>
      </c>
      <c r="C2" s="54"/>
      <c r="D2" s="54"/>
      <c r="E2" s="53"/>
      <c r="F2" s="54"/>
      <c r="G2" s="55"/>
      <c r="H2" s="30"/>
      <c r="I2" s="30"/>
      <c r="J2" s="30"/>
      <c r="K2" s="30"/>
      <c r="L2" s="30"/>
      <c r="M2" s="30"/>
      <c r="AY2" s="1" t="s">
        <v>63</v>
      </c>
      <c r="AZ2" s="1">
        <f>SUM(E21,G21)*$E$10*($E$15/100)</f>
        <v>0</v>
      </c>
    </row>
    <row r="3" spans="2:52" ht="15.75">
      <c r="B3" s="69" t="s">
        <v>46</v>
      </c>
      <c r="C3" s="30"/>
      <c r="D3" s="30"/>
      <c r="E3" s="30"/>
      <c r="F3" s="41"/>
      <c r="G3" s="30"/>
      <c r="H3" s="30"/>
      <c r="I3" s="30"/>
      <c r="J3" s="30"/>
      <c r="K3" s="30"/>
      <c r="L3" s="30"/>
      <c r="M3" s="30"/>
      <c r="AY3" s="1" t="s">
        <v>64</v>
      </c>
      <c r="AZ3" s="1">
        <f>SUM(E22,G22)*$E$10*($E$15/100)</f>
        <v>0</v>
      </c>
    </row>
    <row r="4" spans="2:52" ht="15">
      <c r="B4" s="33"/>
      <c r="C4" s="30"/>
      <c r="D4" s="30"/>
      <c r="E4" s="34"/>
      <c r="F4" s="41"/>
      <c r="G4" s="30"/>
      <c r="H4" s="30"/>
      <c r="I4" s="30"/>
      <c r="J4" s="30"/>
      <c r="K4" s="30"/>
      <c r="L4" s="30"/>
      <c r="M4" s="30"/>
      <c r="AY4" s="1" t="s">
        <v>65</v>
      </c>
      <c r="AZ4" s="1">
        <f>SUM(E23,G23)*$E$10*($E$15/100)</f>
        <v>0</v>
      </c>
    </row>
    <row r="5" spans="2:52" ht="15">
      <c r="B5" s="229"/>
      <c r="C5" s="224"/>
      <c r="D5" s="224"/>
      <c r="E5" s="225"/>
      <c r="F5" s="230"/>
      <c r="G5" s="224"/>
      <c r="H5" s="30"/>
      <c r="I5" s="30"/>
      <c r="J5" s="30"/>
      <c r="K5" s="30"/>
      <c r="L5" s="30"/>
      <c r="M5" s="30"/>
    </row>
    <row r="6" spans="2:52" ht="15.75">
      <c r="B6" s="62"/>
      <c r="C6" s="94" t="s">
        <v>30</v>
      </c>
      <c r="D6" s="228" t="s">
        <v>37</v>
      </c>
      <c r="E6" s="166">
        <v>300</v>
      </c>
      <c r="F6" s="64"/>
      <c r="G6" s="65"/>
      <c r="H6" s="66" t="s">
        <v>51</v>
      </c>
      <c r="I6" s="67"/>
      <c r="J6" s="67"/>
      <c r="K6" s="68"/>
      <c r="L6" s="67"/>
      <c r="M6" s="69"/>
      <c r="AY6" s="1" t="s">
        <v>66</v>
      </c>
      <c r="AZ6" s="1">
        <f>SUM(E24,G24)*$E$10*($E$15/100)</f>
        <v>0</v>
      </c>
    </row>
    <row r="7" spans="2:52" ht="16.5" customHeight="1">
      <c r="B7" s="62"/>
      <c r="C7" s="94" t="s">
        <v>31</v>
      </c>
      <c r="D7" s="228" t="s">
        <v>37</v>
      </c>
      <c r="E7" s="166">
        <v>90</v>
      </c>
      <c r="F7" s="70" t="s">
        <v>35</v>
      </c>
      <c r="G7" s="63">
        <f>E7/100*E6</f>
        <v>270</v>
      </c>
      <c r="H7" s="71"/>
      <c r="I7" s="67"/>
      <c r="J7" s="67"/>
      <c r="K7" s="72"/>
      <c r="L7" s="67"/>
      <c r="M7" s="69"/>
      <c r="AY7" s="1" t="s">
        <v>67</v>
      </c>
      <c r="AZ7" s="1">
        <f>SUM(E25,G25)*$E$10*($E$15/100)</f>
        <v>0</v>
      </c>
    </row>
    <row r="8" spans="2:52" ht="15.75" customHeight="1">
      <c r="B8" s="62"/>
      <c r="C8" s="95" t="s">
        <v>32</v>
      </c>
      <c r="D8" s="228" t="s">
        <v>37</v>
      </c>
      <c r="E8" s="166">
        <v>60</v>
      </c>
      <c r="F8" s="70" t="s">
        <v>36</v>
      </c>
      <c r="G8" s="63">
        <f>E8/100*G7</f>
        <v>162</v>
      </c>
      <c r="H8" s="67" t="s">
        <v>12</v>
      </c>
      <c r="I8" s="69"/>
      <c r="J8" s="67"/>
      <c r="K8" s="72"/>
      <c r="L8" s="67"/>
      <c r="M8" s="69"/>
      <c r="AY8" s="1" t="s">
        <v>68</v>
      </c>
      <c r="AZ8" s="1">
        <f>SUM(E26,G26)*$E$10*($E$15/100)</f>
        <v>0</v>
      </c>
    </row>
    <row r="9" spans="2:52" ht="15.75">
      <c r="B9" s="62"/>
      <c r="C9" s="94" t="s">
        <v>33</v>
      </c>
      <c r="D9" s="228" t="s">
        <v>37</v>
      </c>
      <c r="E9" s="167">
        <v>20</v>
      </c>
      <c r="F9" s="108" t="s">
        <v>34</v>
      </c>
      <c r="G9" s="73">
        <f>G8+E9</f>
        <v>182</v>
      </c>
      <c r="H9" s="67"/>
      <c r="I9" s="67"/>
      <c r="J9" s="67"/>
      <c r="K9" s="72"/>
      <c r="L9" s="67"/>
      <c r="M9" s="69"/>
      <c r="AY9" s="192" t="s">
        <v>71</v>
      </c>
      <c r="AZ9" s="1">
        <f>$E$10*($E$15/100)</f>
        <v>0</v>
      </c>
    </row>
    <row r="10" spans="2:52" ht="18">
      <c r="B10" s="62"/>
      <c r="C10" s="94" t="s">
        <v>40</v>
      </c>
      <c r="D10" s="228" t="s">
        <v>37</v>
      </c>
      <c r="E10" s="166">
        <v>2</v>
      </c>
      <c r="F10" s="63" t="s">
        <v>44</v>
      </c>
      <c r="G10" s="62"/>
      <c r="H10" s="67" t="s">
        <v>45</v>
      </c>
      <c r="I10" s="75"/>
      <c r="J10" s="67"/>
      <c r="K10" s="67"/>
      <c r="L10" s="67"/>
      <c r="M10" s="69"/>
      <c r="AY10" s="1" t="s">
        <v>69</v>
      </c>
      <c r="AZ10" s="1">
        <f>SUM(AZ2:AZ9)</f>
        <v>0</v>
      </c>
    </row>
    <row r="11" spans="2:52" ht="15.75">
      <c r="B11" s="62"/>
      <c r="C11" s="94"/>
      <c r="D11" s="228"/>
      <c r="E11" s="166"/>
      <c r="F11" s="63"/>
      <c r="G11" s="62"/>
      <c r="I11" s="69"/>
      <c r="J11" s="69"/>
      <c r="K11" s="69"/>
      <c r="L11" s="69"/>
      <c r="M11" s="69"/>
    </row>
    <row r="12" spans="2:52" ht="15.75">
      <c r="B12" s="62"/>
      <c r="C12" s="96" t="s">
        <v>78</v>
      </c>
      <c r="D12" s="228" t="s">
        <v>37</v>
      </c>
      <c r="E12" s="166">
        <v>30</v>
      </c>
      <c r="F12" s="76" t="s">
        <v>6</v>
      </c>
      <c r="G12" s="62"/>
      <c r="H12" s="69"/>
      <c r="I12" s="69"/>
      <c r="J12" s="67"/>
      <c r="K12" s="67"/>
      <c r="L12" s="67"/>
      <c r="M12" s="69"/>
    </row>
    <row r="13" spans="2:52" ht="15.75">
      <c r="B13" s="76"/>
      <c r="C13" s="77"/>
      <c r="D13" s="228" t="s">
        <v>37</v>
      </c>
      <c r="E13" s="166">
        <v>10</v>
      </c>
      <c r="F13" s="76" t="s">
        <v>7</v>
      </c>
      <c r="G13" s="62"/>
      <c r="H13" s="69"/>
      <c r="I13" s="69"/>
      <c r="J13" s="69"/>
      <c r="K13" s="69"/>
      <c r="L13" s="69"/>
      <c r="M13" s="69"/>
    </row>
    <row r="14" spans="2:52" ht="15.75">
      <c r="B14" s="76"/>
      <c r="C14" s="77"/>
      <c r="D14" s="228" t="s">
        <v>37</v>
      </c>
      <c r="E14" s="166">
        <v>4</v>
      </c>
      <c r="F14" s="76" t="s">
        <v>8</v>
      </c>
      <c r="G14" s="62"/>
      <c r="H14" s="69"/>
      <c r="I14" s="69"/>
      <c r="J14" s="69"/>
      <c r="K14" s="69"/>
      <c r="L14" s="69"/>
      <c r="M14" s="69"/>
    </row>
    <row r="15" spans="2:52" ht="15.75">
      <c r="B15" s="76"/>
      <c r="C15" s="194"/>
      <c r="D15" s="228"/>
      <c r="E15" s="227"/>
      <c r="F15" s="193"/>
      <c r="G15" s="62"/>
      <c r="H15" s="69"/>
      <c r="I15" s="69"/>
      <c r="J15" s="69"/>
      <c r="K15" s="69"/>
      <c r="L15" s="69"/>
      <c r="M15" s="69"/>
    </row>
    <row r="16" spans="2:52" ht="15">
      <c r="B16" s="72"/>
      <c r="C16" s="72"/>
      <c r="D16" s="72"/>
      <c r="E16" s="198"/>
      <c r="F16" s="199"/>
      <c r="G16" s="72"/>
      <c r="H16" s="72"/>
      <c r="I16" s="72"/>
      <c r="J16" s="72"/>
      <c r="K16" s="72"/>
      <c r="L16" s="72"/>
      <c r="M16" s="72"/>
    </row>
    <row r="17" spans="1:14" ht="15.75">
      <c r="B17" s="78"/>
      <c r="C17" s="79"/>
      <c r="D17" s="79"/>
      <c r="E17" s="78"/>
      <c r="F17" s="74"/>
      <c r="G17" s="67"/>
      <c r="H17" s="67"/>
      <c r="I17" s="75"/>
      <c r="J17" s="69"/>
      <c r="K17" s="69"/>
      <c r="L17" s="69"/>
      <c r="M17" s="69"/>
    </row>
    <row r="18" spans="1:14" ht="15.75">
      <c r="B18" s="252" t="s">
        <v>18</v>
      </c>
      <c r="C18" s="253" t="s">
        <v>27</v>
      </c>
      <c r="D18" s="253"/>
      <c r="E18" s="254"/>
      <c r="F18" s="259" t="s">
        <v>28</v>
      </c>
      <c r="G18" s="258"/>
      <c r="H18" s="66" t="s">
        <v>57</v>
      </c>
      <c r="I18" s="67"/>
      <c r="J18" s="67"/>
      <c r="K18" s="67"/>
      <c r="L18" s="67"/>
      <c r="M18" s="69"/>
    </row>
    <row r="19" spans="1:14" ht="12.75" customHeight="1">
      <c r="B19" s="252"/>
      <c r="C19" s="252" t="s">
        <v>0</v>
      </c>
      <c r="D19" s="97"/>
      <c r="E19" s="252" t="s">
        <v>19</v>
      </c>
      <c r="F19" s="256" t="s">
        <v>13</v>
      </c>
      <c r="G19" s="256" t="s">
        <v>20</v>
      </c>
      <c r="I19" s="69"/>
      <c r="J19" s="67"/>
      <c r="K19" s="67"/>
      <c r="L19" s="69"/>
      <c r="M19" s="69"/>
    </row>
    <row r="20" spans="1:14" ht="15.75">
      <c r="B20" s="252"/>
      <c r="C20" s="260"/>
      <c r="D20" s="98"/>
      <c r="E20" s="260"/>
      <c r="F20" s="257"/>
      <c r="G20" s="258"/>
      <c r="H20" s="69" t="s">
        <v>15</v>
      </c>
      <c r="I20" s="69"/>
      <c r="J20" s="69"/>
      <c r="K20" s="69"/>
      <c r="L20" s="69"/>
      <c r="M20" s="69"/>
    </row>
    <row r="21" spans="1:14" ht="15.75">
      <c r="B21" s="99">
        <v>1</v>
      </c>
      <c r="C21" s="100">
        <f>(($G$9*0.65)/2)/3</f>
        <v>19.716666666666665</v>
      </c>
      <c r="D21" s="100"/>
      <c r="E21" s="100">
        <f t="shared" ref="E21:E26" si="0">C21</f>
        <v>19.716666666666665</v>
      </c>
      <c r="F21" s="101">
        <f>(($G$9*0.65)/2)/3</f>
        <v>19.716666666666665</v>
      </c>
      <c r="G21" s="101">
        <f>F21</f>
        <v>19.716666666666665</v>
      </c>
      <c r="I21" s="69"/>
      <c r="J21" s="69"/>
      <c r="K21" s="69"/>
      <c r="L21" s="69"/>
      <c r="M21" s="69"/>
    </row>
    <row r="22" spans="1:14" ht="15.75">
      <c r="B22" s="99">
        <v>2</v>
      </c>
      <c r="C22" s="100">
        <f>(($G$9*0.65)/2)/3+C21</f>
        <v>39.43333333333333</v>
      </c>
      <c r="D22" s="100"/>
      <c r="E22" s="100">
        <f t="shared" si="0"/>
        <v>39.43333333333333</v>
      </c>
      <c r="F22" s="101">
        <f>(($G$9*0.65)/2)/3</f>
        <v>19.716666666666665</v>
      </c>
      <c r="G22" s="101">
        <f t="shared" ref="G22:G26" si="1">F22</f>
        <v>19.716666666666665</v>
      </c>
      <c r="H22" s="69" t="s">
        <v>16</v>
      </c>
      <c r="I22" s="69"/>
      <c r="J22" s="69"/>
      <c r="K22" s="69"/>
      <c r="L22" s="69"/>
      <c r="M22" s="69"/>
    </row>
    <row r="23" spans="1:14" ht="15.75">
      <c r="B23" s="99">
        <v>3</v>
      </c>
      <c r="C23" s="100">
        <f>(($G$9*0.65)/2)/3+C22</f>
        <v>59.149999999999991</v>
      </c>
      <c r="D23" s="100"/>
      <c r="E23" s="100">
        <f t="shared" si="0"/>
        <v>59.149999999999991</v>
      </c>
      <c r="F23" s="101">
        <f>(($G$9*0.65)/2)/3</f>
        <v>19.716666666666665</v>
      </c>
      <c r="G23" s="101">
        <f t="shared" si="1"/>
        <v>19.716666666666665</v>
      </c>
      <c r="I23" s="69"/>
      <c r="J23" s="69"/>
      <c r="K23" s="69"/>
      <c r="L23" s="69"/>
      <c r="M23" s="69"/>
    </row>
    <row r="24" spans="1:14" ht="15.75">
      <c r="B24" s="99">
        <v>4</v>
      </c>
      <c r="C24" s="100">
        <f>(($G$9*0.35)/2)/3+C23</f>
        <v>69.766666666666652</v>
      </c>
      <c r="D24" s="100"/>
      <c r="E24" s="100">
        <f t="shared" si="0"/>
        <v>69.766666666666652</v>
      </c>
      <c r="F24" s="101">
        <f>(($G$9*0.35)/2)/3</f>
        <v>10.616666666666665</v>
      </c>
      <c r="G24" s="101">
        <f t="shared" si="1"/>
        <v>10.616666666666665</v>
      </c>
      <c r="H24" s="69" t="s">
        <v>17</v>
      </c>
      <c r="I24" s="69"/>
      <c r="J24" s="69"/>
      <c r="K24" s="69"/>
      <c r="L24" s="69"/>
      <c r="M24" s="69"/>
    </row>
    <row r="25" spans="1:14" ht="15.75">
      <c r="B25" s="99">
        <v>5</v>
      </c>
      <c r="C25" s="100">
        <f>(($G$9*0.35)/2)/3+C24</f>
        <v>80.383333333333312</v>
      </c>
      <c r="D25" s="100"/>
      <c r="E25" s="100">
        <f t="shared" si="0"/>
        <v>80.383333333333312</v>
      </c>
      <c r="F25" s="101">
        <f>(($G$9*0.35)/2)/3</f>
        <v>10.616666666666665</v>
      </c>
      <c r="G25" s="101">
        <f t="shared" si="1"/>
        <v>10.616666666666665</v>
      </c>
      <c r="I25" s="69"/>
      <c r="J25" s="69"/>
      <c r="K25" s="69"/>
      <c r="L25" s="69"/>
      <c r="M25" s="69"/>
    </row>
    <row r="26" spans="1:14" ht="15.75">
      <c r="B26" s="99">
        <v>6</v>
      </c>
      <c r="C26" s="100">
        <f>(($G$9*0.35)/2)/3+C25</f>
        <v>90.999999999999972</v>
      </c>
      <c r="D26" s="100"/>
      <c r="E26" s="100">
        <f t="shared" si="0"/>
        <v>90.999999999999972</v>
      </c>
      <c r="F26" s="101">
        <f>(($G$9*0.35)/2)/3</f>
        <v>10.616666666666665</v>
      </c>
      <c r="G26" s="101">
        <f t="shared" si="1"/>
        <v>10.616666666666665</v>
      </c>
      <c r="H26" s="69" t="s">
        <v>9</v>
      </c>
      <c r="I26" s="69"/>
      <c r="J26" s="69"/>
      <c r="K26" s="69"/>
      <c r="L26" s="69"/>
      <c r="M26" s="69"/>
    </row>
    <row r="27" spans="1:14" ht="15.75">
      <c r="B27" s="99"/>
      <c r="C27" s="100"/>
      <c r="D27" s="100"/>
      <c r="E27" s="100"/>
      <c r="F27" s="101"/>
      <c r="G27" s="101"/>
      <c r="I27" s="69"/>
      <c r="J27" s="69"/>
      <c r="K27" s="69"/>
      <c r="L27" s="69"/>
      <c r="M27" s="69"/>
    </row>
    <row r="28" spans="1:14" ht="15.75">
      <c r="A28" s="50"/>
      <c r="B28" s="80"/>
      <c r="C28" s="81"/>
      <c r="D28" s="81"/>
      <c r="E28" s="81"/>
      <c r="F28" s="82"/>
      <c r="G28" s="82"/>
      <c r="H28" s="69" t="s">
        <v>70</v>
      </c>
      <c r="I28" s="83"/>
      <c r="J28" s="69"/>
      <c r="K28" s="69"/>
      <c r="L28" s="69"/>
      <c r="M28" s="69"/>
    </row>
    <row r="29" spans="1:14" ht="15.75">
      <c r="A29" s="50"/>
      <c r="B29" s="84" t="s">
        <v>43</v>
      </c>
      <c r="C29" s="81"/>
      <c r="D29" s="81"/>
      <c r="E29" s="81"/>
      <c r="F29" s="82"/>
      <c r="G29" s="82"/>
      <c r="H29" s="83"/>
      <c r="I29" s="83"/>
      <c r="J29" s="69"/>
      <c r="K29" s="69"/>
      <c r="L29" s="69"/>
      <c r="M29" s="69"/>
    </row>
    <row r="30" spans="1:14" ht="16.5" thickBot="1">
      <c r="B30" s="69"/>
      <c r="C30" s="74"/>
      <c r="D30" s="74"/>
      <c r="E30" s="69"/>
      <c r="F30" s="79"/>
      <c r="G30" s="69"/>
      <c r="H30" s="69"/>
      <c r="I30" s="69"/>
      <c r="J30" s="69"/>
      <c r="K30" s="69"/>
      <c r="L30" s="69"/>
      <c r="M30" s="69"/>
    </row>
    <row r="31" spans="1:14" ht="15.75">
      <c r="B31" s="88" t="s">
        <v>58</v>
      </c>
      <c r="C31" s="89"/>
      <c r="D31" s="90"/>
      <c r="E31" s="171"/>
      <c r="F31" s="174" t="s">
        <v>41</v>
      </c>
      <c r="G31" s="113"/>
      <c r="H31" s="85"/>
      <c r="I31" s="69"/>
      <c r="J31" s="69"/>
      <c r="K31" s="72"/>
      <c r="L31" s="72"/>
      <c r="M31" s="72"/>
      <c r="N31" s="30"/>
    </row>
    <row r="32" spans="1:14" ht="15.75">
      <c r="B32" s="91"/>
      <c r="C32" s="92"/>
      <c r="D32" s="122"/>
      <c r="E32" s="93"/>
      <c r="F32" s="164"/>
      <c r="G32" s="116"/>
      <c r="H32" s="85"/>
      <c r="I32" s="69"/>
      <c r="J32" s="69"/>
      <c r="K32" s="72"/>
      <c r="L32" s="72"/>
      <c r="M32" s="72"/>
      <c r="N32" s="30"/>
    </row>
    <row r="33" spans="2:14" ht="15" customHeight="1">
      <c r="B33" s="91" t="s">
        <v>4</v>
      </c>
      <c r="C33" s="92"/>
      <c r="D33" s="122"/>
      <c r="E33" s="163">
        <f>C26+G26</f>
        <v>101.61666666666663</v>
      </c>
      <c r="F33" s="255" t="s">
        <v>59</v>
      </c>
      <c r="G33" s="119">
        <f>(E12*E13*E14)/8</f>
        <v>150</v>
      </c>
      <c r="H33" s="250" t="s">
        <v>74</v>
      </c>
      <c r="I33" s="251"/>
      <c r="J33" s="87"/>
      <c r="K33" s="72"/>
      <c r="L33" s="72"/>
      <c r="M33" s="72"/>
      <c r="N33" s="30"/>
    </row>
    <row r="34" spans="2:14" ht="18">
      <c r="B34" s="91" t="s">
        <v>52</v>
      </c>
      <c r="C34" s="92"/>
      <c r="D34" s="122"/>
      <c r="E34" s="163">
        <f>E33*E10</f>
        <v>203.23333333333326</v>
      </c>
      <c r="F34" s="255"/>
      <c r="G34" s="187"/>
      <c r="H34" s="85"/>
      <c r="I34" s="86"/>
      <c r="J34" s="87"/>
      <c r="K34" s="72"/>
      <c r="L34" s="72"/>
      <c r="M34" s="72"/>
      <c r="N34" s="30"/>
    </row>
    <row r="35" spans="2:14" ht="18">
      <c r="B35" s="91"/>
      <c r="C35" s="92"/>
      <c r="D35" s="122"/>
      <c r="E35" s="163"/>
      <c r="F35" s="185" t="s">
        <v>53</v>
      </c>
      <c r="G35" s="120">
        <f>E12*E13</f>
        <v>300</v>
      </c>
      <c r="H35" s="85"/>
      <c r="I35" s="69"/>
      <c r="J35" s="69"/>
      <c r="K35" s="72"/>
      <c r="L35" s="72"/>
      <c r="M35" s="72"/>
      <c r="N35" s="30"/>
    </row>
    <row r="36" spans="2:14" ht="15.75">
      <c r="B36" s="195"/>
      <c r="C36" s="196"/>
      <c r="D36" s="196"/>
      <c r="E36" s="197"/>
      <c r="F36" s="246" t="str">
        <f>IF(G35&lt;(E34+2),"You don't have enough space to keep all calves in your shed","")</f>
        <v/>
      </c>
      <c r="G36" s="247"/>
      <c r="H36" s="85"/>
      <c r="I36" s="69"/>
      <c r="J36" s="69"/>
      <c r="K36" s="72"/>
      <c r="L36" s="72"/>
      <c r="M36" s="72"/>
      <c r="N36" s="30"/>
    </row>
    <row r="37" spans="2:14" ht="15.75">
      <c r="B37" s="195"/>
      <c r="C37" s="196"/>
      <c r="D37" s="196"/>
      <c r="E37" s="197"/>
      <c r="F37" s="246"/>
      <c r="G37" s="247"/>
      <c r="H37" s="85"/>
      <c r="I37" s="69"/>
      <c r="J37" s="69"/>
      <c r="K37" s="72"/>
      <c r="L37" s="72"/>
      <c r="M37" s="72"/>
      <c r="N37" s="30"/>
    </row>
    <row r="38" spans="2:14" ht="15.75" thickBot="1">
      <c r="B38" s="172"/>
      <c r="C38" s="173"/>
      <c r="D38" s="173"/>
      <c r="E38" s="245"/>
      <c r="F38" s="248"/>
      <c r="G38" s="249"/>
      <c r="H38" s="44"/>
      <c r="I38" s="45"/>
      <c r="J38" s="30"/>
      <c r="K38" s="30"/>
      <c r="L38" s="30"/>
      <c r="M38" s="30"/>
    </row>
    <row r="39" spans="2:14" ht="15">
      <c r="B39" s="35"/>
      <c r="C39" s="43"/>
      <c r="D39" s="43"/>
      <c r="E39" s="35"/>
      <c r="F39" s="40"/>
      <c r="G39" s="35"/>
      <c r="H39" s="44"/>
      <c r="I39" s="45"/>
      <c r="J39" s="30"/>
      <c r="K39" s="30"/>
      <c r="L39" s="30"/>
      <c r="M39" s="30"/>
    </row>
    <row r="40" spans="2:14" ht="15">
      <c r="B40" s="46"/>
      <c r="C40" s="47"/>
      <c r="D40" s="47"/>
      <c r="E40" s="35"/>
      <c r="F40" s="40"/>
      <c r="G40" s="35"/>
      <c r="H40" s="35"/>
      <c r="I40" s="35"/>
      <c r="J40" s="30"/>
      <c r="K40" s="30"/>
      <c r="L40" s="30"/>
      <c r="M40" s="30"/>
    </row>
  </sheetData>
  <sheetProtection password="F42B" sheet="1" objects="1" scenarios="1"/>
  <mergeCells count="10">
    <mergeCell ref="F36:G38"/>
    <mergeCell ref="H33:I33"/>
    <mergeCell ref="B18:B20"/>
    <mergeCell ref="C18:E18"/>
    <mergeCell ref="F33:F34"/>
    <mergeCell ref="F19:F20"/>
    <mergeCell ref="G19:G20"/>
    <mergeCell ref="F18:G18"/>
    <mergeCell ref="C19:C20"/>
    <mergeCell ref="E19:E20"/>
  </mergeCells>
  <phoneticPr fontId="17" type="noConversion"/>
  <pageMargins left="0.75" right="0.75" top="1" bottom="1" header="0.5" footer="0.5"/>
  <pageSetup paperSize="9" orientation="portrait" horizontalDpi="4294967293" r:id="rId1"/>
  <headerFooter alignWithMargins="0"/>
  <ignoredErrors>
    <ignoredError sqref="E21 F22:F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A91"/>
  <sheetViews>
    <sheetView showGridLines="0" showRowColHeaders="0" topLeftCell="B1" zoomScale="75" zoomScaleNormal="75" workbookViewId="0">
      <selection activeCell="H43" sqref="H43"/>
    </sheetView>
  </sheetViews>
  <sheetFormatPr defaultRowHeight="12.75"/>
  <cols>
    <col min="1" max="2" width="9.140625" style="1" customWidth="1"/>
    <col min="3" max="3" width="17.7109375" style="1" customWidth="1"/>
    <col min="4" max="4" width="24.28515625" style="1" customWidth="1"/>
    <col min="5" max="5" width="9.7109375" style="1" bestFit="1" customWidth="1"/>
    <col min="6" max="6" width="16.28515625" style="1" customWidth="1"/>
    <col min="7" max="7" width="20.7109375" style="1" customWidth="1"/>
    <col min="8" max="8" width="17.42578125" style="1" customWidth="1"/>
    <col min="9" max="9" width="17.85546875" style="1" customWidth="1"/>
    <col min="10" max="10" width="19.140625" style="1" customWidth="1"/>
    <col min="11" max="11" width="17.85546875" style="1" customWidth="1"/>
    <col min="12" max="12" width="9.140625" style="1"/>
    <col min="13" max="13" width="14" style="1" customWidth="1"/>
    <col min="14" max="16384" width="9.140625" style="1"/>
  </cols>
  <sheetData>
    <row r="1" spans="3:53" ht="21">
      <c r="C1" s="60" t="s">
        <v>47</v>
      </c>
      <c r="E1" s="31"/>
      <c r="F1" s="30"/>
      <c r="G1" s="30"/>
      <c r="H1" s="31"/>
      <c r="I1" s="32"/>
    </row>
    <row r="2" spans="3:53" ht="21">
      <c r="C2" s="69" t="s">
        <v>50</v>
      </c>
      <c r="D2" s="54"/>
      <c r="AZ2" s="1" t="s">
        <v>63</v>
      </c>
      <c r="BA2" s="1">
        <f>SUM(F22,H22)*$F$36*($F$16/100)</f>
        <v>0</v>
      </c>
    </row>
    <row r="3" spans="3:53" ht="15.75">
      <c r="C3" s="69" t="s">
        <v>46</v>
      </c>
      <c r="D3" s="30"/>
      <c r="E3" s="30"/>
      <c r="F3" s="34"/>
      <c r="G3" s="34"/>
      <c r="H3" s="30"/>
      <c r="I3" s="30"/>
      <c r="J3" s="30"/>
      <c r="K3" s="30"/>
      <c r="L3" s="30"/>
      <c r="M3" s="30"/>
      <c r="N3" s="30"/>
      <c r="O3" s="30"/>
      <c r="AZ3" s="1" t="s">
        <v>64</v>
      </c>
      <c r="BA3" s="1">
        <f>SUM(F23,H23)*$F$36*($F$16/100)</f>
        <v>0</v>
      </c>
    </row>
    <row r="4" spans="3:53" ht="15.75">
      <c r="C4" s="69"/>
      <c r="D4" s="30"/>
      <c r="E4" s="30"/>
      <c r="F4" s="34"/>
      <c r="G4" s="34"/>
      <c r="H4" s="30"/>
      <c r="I4" s="30"/>
      <c r="J4" s="30"/>
      <c r="K4" s="30"/>
      <c r="L4" s="30"/>
      <c r="M4" s="30"/>
      <c r="N4" s="30"/>
      <c r="O4" s="30"/>
      <c r="AZ4" s="1" t="s">
        <v>65</v>
      </c>
      <c r="BA4" s="1">
        <f>SUM(F24,H24)*$F$36*($F$16/100)</f>
        <v>0</v>
      </c>
    </row>
    <row r="5" spans="3:53" ht="15.75">
      <c r="C5" s="65"/>
      <c r="D5" s="224"/>
      <c r="E5" s="224"/>
      <c r="F5" s="225"/>
      <c r="G5" s="225"/>
      <c r="H5" s="224"/>
      <c r="I5" s="30"/>
      <c r="J5" s="30"/>
      <c r="K5" s="30"/>
      <c r="L5" s="30"/>
      <c r="M5" s="30"/>
      <c r="N5" s="30"/>
      <c r="O5" s="30"/>
    </row>
    <row r="6" spans="3:53" ht="15.75">
      <c r="C6" s="59"/>
      <c r="D6" s="94" t="s">
        <v>30</v>
      </c>
      <c r="E6" s="222" t="s">
        <v>37</v>
      </c>
      <c r="F6" s="166">
        <v>300</v>
      </c>
      <c r="G6" s="64"/>
      <c r="H6" s="65"/>
      <c r="I6" s="66" t="s">
        <v>51</v>
      </c>
      <c r="J6" s="32"/>
      <c r="K6" s="35"/>
      <c r="L6" s="35"/>
      <c r="M6" s="36"/>
      <c r="N6" s="35"/>
      <c r="O6" s="30"/>
      <c r="AZ6" s="1" t="s">
        <v>66</v>
      </c>
      <c r="BA6" s="1">
        <f>SUM(F25,H25)*$F$36*($F$16/100)</f>
        <v>0</v>
      </c>
    </row>
    <row r="7" spans="3:53" ht="15.75">
      <c r="C7" s="59"/>
      <c r="D7" s="94" t="s">
        <v>31</v>
      </c>
      <c r="E7" s="222" t="s">
        <v>37</v>
      </c>
      <c r="F7" s="166">
        <v>90</v>
      </c>
      <c r="G7" s="70" t="s">
        <v>35</v>
      </c>
      <c r="H7" s="63">
        <f>F7/100*F6</f>
        <v>270</v>
      </c>
      <c r="I7" s="30"/>
      <c r="J7" s="37"/>
      <c r="K7" s="35"/>
      <c r="L7" s="35"/>
      <c r="N7" s="35"/>
      <c r="O7" s="30"/>
      <c r="AZ7" s="1" t="s">
        <v>67</v>
      </c>
      <c r="BA7" s="1">
        <f>SUM(F26,H26)*$F$36*($F$16/100)</f>
        <v>0</v>
      </c>
    </row>
    <row r="8" spans="3:53" ht="15.75">
      <c r="C8" s="59"/>
      <c r="D8" s="94" t="s">
        <v>32</v>
      </c>
      <c r="E8" s="222" t="s">
        <v>37</v>
      </c>
      <c r="F8" s="166">
        <v>60</v>
      </c>
      <c r="G8" s="70" t="s">
        <v>36</v>
      </c>
      <c r="H8" s="63">
        <f>F8/100*H7</f>
        <v>162</v>
      </c>
      <c r="I8" s="67" t="s">
        <v>12</v>
      </c>
      <c r="J8" s="30"/>
      <c r="K8" s="30"/>
      <c r="L8" s="35"/>
      <c r="N8" s="35"/>
      <c r="O8" s="30"/>
      <c r="AZ8" s="1" t="s">
        <v>68</v>
      </c>
      <c r="BA8" s="1">
        <f>SUM(F27,H27)*$F$36*($F$16/100)</f>
        <v>0</v>
      </c>
    </row>
    <row r="9" spans="3:53" ht="15.75">
      <c r="C9" s="59"/>
      <c r="D9" s="94" t="s">
        <v>33</v>
      </c>
      <c r="E9" s="222" t="s">
        <v>37</v>
      </c>
      <c r="F9" s="167">
        <v>20</v>
      </c>
      <c r="G9" s="108" t="s">
        <v>34</v>
      </c>
      <c r="H9" s="73">
        <f>H8+F9</f>
        <v>182</v>
      </c>
      <c r="I9" s="67"/>
      <c r="J9" s="39"/>
      <c r="K9" s="35"/>
      <c r="L9" s="35"/>
      <c r="N9" s="35"/>
      <c r="O9" s="30"/>
      <c r="AZ9" s="192" t="s">
        <v>72</v>
      </c>
      <c r="BA9" s="1">
        <f>$F$36*($F$16/100)</f>
        <v>0</v>
      </c>
    </row>
    <row r="10" spans="3:53" ht="15.75">
      <c r="C10" s="59"/>
      <c r="D10" s="94" t="s">
        <v>29</v>
      </c>
      <c r="E10" s="222" t="s">
        <v>37</v>
      </c>
      <c r="F10" s="167">
        <v>5</v>
      </c>
      <c r="G10" s="123"/>
      <c r="H10" s="110"/>
      <c r="I10" s="67" t="s">
        <v>2</v>
      </c>
      <c r="K10" s="39"/>
      <c r="L10" s="35"/>
      <c r="M10" s="35"/>
      <c r="N10" s="35"/>
      <c r="O10" s="30"/>
      <c r="AZ10" s="1" t="s">
        <v>69</v>
      </c>
      <c r="BA10" s="1">
        <f>SUM(BA2:BA8)</f>
        <v>0</v>
      </c>
    </row>
    <row r="11" spans="3:53" ht="15.75" customHeight="1">
      <c r="C11" s="59"/>
      <c r="D11" s="94" t="s">
        <v>38</v>
      </c>
      <c r="E11" s="222" t="s">
        <v>37</v>
      </c>
      <c r="F11" s="166">
        <v>2</v>
      </c>
      <c r="G11" s="111" t="s">
        <v>44</v>
      </c>
      <c r="H11" s="110"/>
      <c r="K11" s="39"/>
      <c r="L11" s="35"/>
      <c r="M11" s="35"/>
      <c r="N11" s="35"/>
      <c r="O11" s="30"/>
    </row>
    <row r="12" spans="3:53" ht="18">
      <c r="C12" s="59"/>
      <c r="D12" s="96"/>
      <c r="E12" s="222"/>
      <c r="F12" s="166"/>
      <c r="G12" s="111"/>
      <c r="H12" s="65"/>
      <c r="I12" s="67" t="s">
        <v>76</v>
      </c>
      <c r="K12" s="30"/>
      <c r="L12" s="30"/>
      <c r="M12" s="30"/>
      <c r="N12" s="30"/>
      <c r="O12" s="30"/>
    </row>
    <row r="13" spans="3:53" ht="15.75">
      <c r="C13" s="59"/>
      <c r="D13" s="96" t="s">
        <v>77</v>
      </c>
      <c r="E13" s="222" t="s">
        <v>37</v>
      </c>
      <c r="F13" s="166">
        <v>30</v>
      </c>
      <c r="G13" s="76" t="s">
        <v>6</v>
      </c>
      <c r="H13" s="65"/>
      <c r="I13" s="69"/>
      <c r="J13" s="30"/>
      <c r="K13" s="30"/>
      <c r="L13" s="30"/>
      <c r="M13" s="30"/>
      <c r="N13" s="30"/>
      <c r="O13" s="30"/>
    </row>
    <row r="14" spans="3:53" ht="15.75">
      <c r="C14" s="59"/>
      <c r="D14" s="76"/>
      <c r="E14" s="222" t="s">
        <v>37</v>
      </c>
      <c r="F14" s="166">
        <v>10</v>
      </c>
      <c r="G14" s="76" t="s">
        <v>7</v>
      </c>
      <c r="H14" s="65"/>
      <c r="I14" s="69"/>
      <c r="J14" s="30"/>
      <c r="K14" s="30"/>
      <c r="L14" s="30"/>
      <c r="M14" s="30"/>
      <c r="N14" s="30"/>
      <c r="O14" s="30"/>
    </row>
    <row r="15" spans="3:53" ht="15.75">
      <c r="C15" s="76"/>
      <c r="D15" s="77"/>
      <c r="E15" s="223" t="s">
        <v>37</v>
      </c>
      <c r="F15" s="166">
        <v>4</v>
      </c>
      <c r="G15" s="76" t="s">
        <v>8</v>
      </c>
      <c r="H15" s="65"/>
      <c r="I15" s="69"/>
      <c r="J15" s="30"/>
      <c r="K15" s="30"/>
      <c r="L15" s="30"/>
      <c r="M15" s="30"/>
      <c r="N15" s="30"/>
      <c r="O15" s="30"/>
    </row>
    <row r="16" spans="3:53" ht="15.75">
      <c r="C16" s="76"/>
      <c r="D16" s="194"/>
      <c r="E16" s="223"/>
      <c r="F16" s="227"/>
      <c r="G16" s="193"/>
      <c r="H16" s="65"/>
      <c r="I16" s="69"/>
      <c r="J16" s="30"/>
      <c r="K16" s="30"/>
      <c r="L16" s="30"/>
      <c r="M16" s="30"/>
      <c r="N16" s="30"/>
      <c r="O16" s="30"/>
    </row>
    <row r="17" spans="3:15" ht="15.75">
      <c r="C17" s="72"/>
      <c r="D17" s="72"/>
      <c r="E17" s="72"/>
      <c r="F17" s="72"/>
      <c r="G17" s="72"/>
      <c r="H17" s="72"/>
      <c r="I17" s="69"/>
    </row>
    <row r="18" spans="3:15" ht="15.75">
      <c r="C18" s="78"/>
      <c r="D18" s="79"/>
      <c r="E18" s="79"/>
      <c r="F18" s="78"/>
      <c r="G18" s="78"/>
      <c r="H18" s="74"/>
      <c r="I18" s="67"/>
      <c r="J18" s="35"/>
      <c r="K18" s="39"/>
      <c r="L18" s="35"/>
      <c r="M18" s="35"/>
      <c r="N18" s="35"/>
      <c r="O18" s="30"/>
    </row>
    <row r="19" spans="3:15" ht="12.75" customHeight="1">
      <c r="C19" s="252" t="s">
        <v>18</v>
      </c>
      <c r="D19" s="253" t="s">
        <v>27</v>
      </c>
      <c r="E19" s="253"/>
      <c r="F19" s="254"/>
      <c r="G19" s="262" t="s">
        <v>28</v>
      </c>
      <c r="H19" s="262"/>
      <c r="I19" s="66" t="s">
        <v>57</v>
      </c>
      <c r="J19" s="42"/>
      <c r="K19" s="35"/>
      <c r="L19" s="35"/>
      <c r="M19" s="35"/>
      <c r="N19" s="30"/>
      <c r="O19" s="30"/>
    </row>
    <row r="20" spans="3:15" ht="15" customHeight="1">
      <c r="C20" s="252"/>
      <c r="D20" s="252" t="s">
        <v>0</v>
      </c>
      <c r="E20" s="97"/>
      <c r="F20" s="252" t="s">
        <v>1</v>
      </c>
      <c r="G20" s="261" t="s">
        <v>13</v>
      </c>
      <c r="H20" s="261" t="s">
        <v>14</v>
      </c>
      <c r="J20" s="30"/>
      <c r="K20" s="30"/>
      <c r="L20" s="30"/>
      <c r="M20" s="30"/>
      <c r="N20" s="30"/>
      <c r="O20" s="30"/>
    </row>
    <row r="21" spans="3:15" ht="15.75">
      <c r="C21" s="252"/>
      <c r="D21" s="260"/>
      <c r="E21" s="98"/>
      <c r="F21" s="260"/>
      <c r="G21" s="261"/>
      <c r="H21" s="261"/>
      <c r="I21" s="69" t="s">
        <v>15</v>
      </c>
      <c r="J21" s="30"/>
      <c r="L21" s="30"/>
      <c r="M21" s="30"/>
      <c r="N21" s="30"/>
      <c r="O21" s="30"/>
    </row>
    <row r="22" spans="3:15" ht="15.75">
      <c r="C22" s="212">
        <v>1</v>
      </c>
      <c r="D22" s="200">
        <f>(($H$9*0.65)/2)/3</f>
        <v>19.716666666666665</v>
      </c>
      <c r="E22" s="200"/>
      <c r="F22" s="200">
        <f t="shared" ref="F22:F27" si="0">ROUNDUP(D22/$F$10,0)</f>
        <v>4</v>
      </c>
      <c r="G22" s="201">
        <f>(($H$9*0.65)/2)/3</f>
        <v>19.716666666666665</v>
      </c>
      <c r="H22" s="201">
        <f t="shared" ref="H22:H27" si="1">ROUNDUP(G22/$F$10,0)</f>
        <v>4</v>
      </c>
      <c r="J22" s="30"/>
      <c r="L22" s="30"/>
      <c r="M22" s="30"/>
      <c r="N22" s="30"/>
      <c r="O22" s="30"/>
    </row>
    <row r="23" spans="3:15" ht="15.75">
      <c r="C23" s="212">
        <v>2</v>
      </c>
      <c r="D23" s="200">
        <f>(($H$9*0.65)/2)/3+D22</f>
        <v>39.43333333333333</v>
      </c>
      <c r="E23" s="200"/>
      <c r="F23" s="200">
        <f t="shared" si="0"/>
        <v>8</v>
      </c>
      <c r="G23" s="201">
        <f>(($H$9*0.65)/2)/3</f>
        <v>19.716666666666665</v>
      </c>
      <c r="H23" s="201">
        <f t="shared" si="1"/>
        <v>4</v>
      </c>
      <c r="I23" s="69" t="s">
        <v>16</v>
      </c>
      <c r="J23" s="30"/>
      <c r="L23" s="30"/>
      <c r="M23" s="30"/>
      <c r="N23" s="30"/>
      <c r="O23" s="30"/>
    </row>
    <row r="24" spans="3:15" ht="15.75">
      <c r="C24" s="212">
        <v>3</v>
      </c>
      <c r="D24" s="200">
        <f>(($H$9*0.65)/2)/3+D23</f>
        <v>59.149999999999991</v>
      </c>
      <c r="E24" s="200"/>
      <c r="F24" s="200">
        <f t="shared" si="0"/>
        <v>12</v>
      </c>
      <c r="G24" s="201">
        <f>(($H$9*0.65)/2)/3</f>
        <v>19.716666666666665</v>
      </c>
      <c r="H24" s="201">
        <f t="shared" si="1"/>
        <v>4</v>
      </c>
      <c r="J24" s="30"/>
      <c r="L24" s="30"/>
      <c r="M24" s="30"/>
      <c r="N24" s="30"/>
      <c r="O24" s="30"/>
    </row>
    <row r="25" spans="3:15" ht="15.75">
      <c r="C25" s="212">
        <v>4</v>
      </c>
      <c r="D25" s="200">
        <f>(($H$9*0.35)/2)/3+D24</f>
        <v>69.766666666666652</v>
      </c>
      <c r="E25" s="200"/>
      <c r="F25" s="200">
        <f t="shared" si="0"/>
        <v>14</v>
      </c>
      <c r="G25" s="201">
        <f>(($H$9*0.35)/2)/3</f>
        <v>10.616666666666665</v>
      </c>
      <c r="H25" s="201">
        <f t="shared" si="1"/>
        <v>3</v>
      </c>
      <c r="I25" s="69" t="s">
        <v>17</v>
      </c>
      <c r="J25" s="30"/>
      <c r="L25" s="30"/>
      <c r="M25" s="30"/>
      <c r="N25" s="30"/>
      <c r="O25" s="30"/>
    </row>
    <row r="26" spans="3:15" ht="15.75">
      <c r="C26" s="212">
        <v>5</v>
      </c>
      <c r="D26" s="200">
        <f>(($H$9*0.35)/2)/3+D25</f>
        <v>80.383333333333312</v>
      </c>
      <c r="E26" s="200"/>
      <c r="F26" s="200">
        <f t="shared" si="0"/>
        <v>17</v>
      </c>
      <c r="G26" s="201">
        <f>(($H$9*0.35)/2)/3</f>
        <v>10.616666666666665</v>
      </c>
      <c r="H26" s="201">
        <f t="shared" si="1"/>
        <v>3</v>
      </c>
      <c r="J26" s="30"/>
      <c r="L26" s="30"/>
      <c r="M26" s="30"/>
      <c r="N26" s="30"/>
      <c r="O26" s="30"/>
    </row>
    <row r="27" spans="3:15" ht="15.75">
      <c r="C27" s="212">
        <v>6</v>
      </c>
      <c r="D27" s="200">
        <f>(($H$9*0.35)/2)/3+D26</f>
        <v>90.999999999999972</v>
      </c>
      <c r="E27" s="200"/>
      <c r="F27" s="200">
        <f t="shared" si="0"/>
        <v>19</v>
      </c>
      <c r="G27" s="201">
        <f>(($H$9*0.35)/2)/3</f>
        <v>10.616666666666665</v>
      </c>
      <c r="H27" s="201">
        <f t="shared" si="1"/>
        <v>3</v>
      </c>
      <c r="I27" s="69" t="s">
        <v>9</v>
      </c>
      <c r="J27" s="30"/>
      <c r="L27" s="30"/>
      <c r="M27" s="30"/>
      <c r="N27" s="30"/>
      <c r="O27" s="30"/>
    </row>
    <row r="28" spans="3:15" ht="15.75">
      <c r="C28" s="175" t="s">
        <v>22</v>
      </c>
      <c r="D28" s="213"/>
      <c r="E28" s="213"/>
      <c r="F28" s="214">
        <f>F27</f>
        <v>19</v>
      </c>
      <c r="G28" s="215"/>
      <c r="H28" s="216">
        <f>H24+1</f>
        <v>5</v>
      </c>
      <c r="J28" s="30"/>
      <c r="L28" s="30"/>
      <c r="M28" s="30"/>
      <c r="N28" s="30"/>
      <c r="O28" s="30"/>
    </row>
    <row r="29" spans="3:15" ht="15.75">
      <c r="C29" s="105"/>
      <c r="D29" s="100"/>
      <c r="E29" s="100"/>
      <c r="F29" s="106"/>
      <c r="G29" s="104"/>
      <c r="H29" s="107"/>
      <c r="I29" s="69" t="s">
        <v>73</v>
      </c>
      <c r="J29" s="30"/>
      <c r="L29" s="30"/>
      <c r="M29" s="30"/>
      <c r="N29" s="30"/>
      <c r="O29" s="30"/>
    </row>
    <row r="30" spans="3:15" ht="15.75">
      <c r="D30" s="81"/>
      <c r="E30" s="81"/>
      <c r="F30" s="112"/>
      <c r="G30" s="81"/>
      <c r="H30" s="112"/>
      <c r="I30" s="69"/>
      <c r="J30" s="30"/>
      <c r="L30" s="30"/>
      <c r="M30" s="30"/>
      <c r="N30" s="30"/>
      <c r="O30" s="30"/>
    </row>
    <row r="31" spans="3:15" ht="15.75">
      <c r="C31" s="66" t="s">
        <v>43</v>
      </c>
      <c r="D31" s="74"/>
      <c r="E31" s="74"/>
      <c r="F31" s="69"/>
      <c r="G31" s="69"/>
      <c r="H31" s="69"/>
      <c r="I31" s="69"/>
      <c r="J31" s="30"/>
      <c r="K31" s="30"/>
      <c r="L31" s="30"/>
      <c r="M31" s="30"/>
      <c r="N31" s="30"/>
      <c r="O31" s="30"/>
    </row>
    <row r="32" spans="3:15" ht="16.5" thickBot="1">
      <c r="C32" s="66"/>
      <c r="D32" s="74"/>
      <c r="E32" s="74"/>
      <c r="F32" s="69"/>
      <c r="G32" s="69"/>
      <c r="H32" s="69"/>
      <c r="I32" s="69"/>
      <c r="J32" s="30"/>
      <c r="K32" s="30"/>
      <c r="L32" s="30"/>
      <c r="M32" s="30"/>
      <c r="N32" s="30"/>
      <c r="O32" s="30"/>
    </row>
    <row r="33" spans="3:16" ht="15.75">
      <c r="C33" s="188" t="s">
        <v>58</v>
      </c>
      <c r="D33" s="121"/>
      <c r="E33" s="189"/>
      <c r="F33" s="217"/>
      <c r="G33" s="168" t="s">
        <v>41</v>
      </c>
      <c r="H33" s="113"/>
      <c r="I33" s="85"/>
      <c r="J33" s="58"/>
      <c r="K33" s="30"/>
      <c r="L33" s="30"/>
      <c r="P33" s="30"/>
    </row>
    <row r="34" spans="3:16" ht="15.75">
      <c r="C34" s="114"/>
      <c r="D34" s="115"/>
      <c r="E34" s="122"/>
      <c r="F34" s="218"/>
      <c r="G34" s="169"/>
      <c r="H34" s="221"/>
      <c r="I34" s="85"/>
      <c r="J34" s="58"/>
      <c r="K34" s="30"/>
      <c r="L34" s="30"/>
      <c r="P34" s="30"/>
    </row>
    <row r="35" spans="3:16" ht="15" customHeight="1">
      <c r="C35" s="114" t="s">
        <v>23</v>
      </c>
      <c r="D35" s="115"/>
      <c r="E35" s="122"/>
      <c r="F35" s="219">
        <f>SUM(F28,H28)</f>
        <v>24</v>
      </c>
      <c r="G35" s="255" t="s">
        <v>59</v>
      </c>
      <c r="H35" s="207">
        <f>ROUNDDOWN(((F13*F14*F15)/8),0)</f>
        <v>150</v>
      </c>
      <c r="I35" s="250" t="s">
        <v>75</v>
      </c>
      <c r="J35" s="251"/>
      <c r="M35" s="51"/>
      <c r="P35" s="30"/>
    </row>
    <row r="36" spans="3:16" ht="18">
      <c r="C36" s="114" t="s">
        <v>48</v>
      </c>
      <c r="D36" s="115"/>
      <c r="E36" s="122"/>
      <c r="F36" s="219">
        <f>F10*F11</f>
        <v>10</v>
      </c>
      <c r="G36" s="255"/>
      <c r="H36" s="208"/>
      <c r="I36" s="250"/>
      <c r="J36" s="251"/>
      <c r="L36" s="52"/>
      <c r="M36" s="51"/>
      <c r="P36" s="30"/>
    </row>
    <row r="37" spans="3:16" ht="18">
      <c r="C37" s="114" t="s">
        <v>49</v>
      </c>
      <c r="D37" s="115"/>
      <c r="E37" s="122"/>
      <c r="F37" s="219">
        <f>F35*F36</f>
        <v>240</v>
      </c>
      <c r="G37" s="169" t="s">
        <v>21</v>
      </c>
      <c r="H37" s="210">
        <f>F13*F14</f>
        <v>300</v>
      </c>
      <c r="I37" s="85"/>
      <c r="J37" s="58"/>
      <c r="K37" s="30"/>
      <c r="L37" s="30"/>
      <c r="P37" s="30"/>
    </row>
    <row r="38" spans="3:16" ht="15.75">
      <c r="C38" s="114"/>
      <c r="D38" s="115"/>
      <c r="E38" s="122"/>
      <c r="F38" s="219"/>
      <c r="G38" s="169"/>
      <c r="H38" s="210"/>
      <c r="I38" s="85"/>
      <c r="J38" s="58"/>
      <c r="K38" s="30"/>
      <c r="L38" s="30"/>
      <c r="P38" s="30"/>
    </row>
    <row r="39" spans="3:16" ht="15.75">
      <c r="C39" s="114"/>
      <c r="D39" s="115"/>
      <c r="E39" s="122"/>
      <c r="F39" s="219"/>
      <c r="G39" s="263" t="str">
        <f>IF(H37&lt;(F37),"You don't have enough space to keep all calves in your shed","")</f>
        <v/>
      </c>
      <c r="H39" s="264"/>
      <c r="I39" s="85"/>
      <c r="J39" s="58"/>
      <c r="K39" s="30"/>
      <c r="L39" s="30"/>
      <c r="P39" s="30"/>
    </row>
    <row r="40" spans="3:16" ht="15.75">
      <c r="C40" s="114"/>
      <c r="D40" s="115"/>
      <c r="E40" s="122"/>
      <c r="F40" s="219"/>
      <c r="G40" s="263"/>
      <c r="H40" s="264"/>
      <c r="I40" s="85"/>
      <c r="J40" s="58"/>
      <c r="K40" s="30"/>
      <c r="L40" s="30"/>
      <c r="P40" s="30"/>
    </row>
    <row r="41" spans="3:16" ht="16.5" thickBot="1">
      <c r="C41" s="117"/>
      <c r="D41" s="118"/>
      <c r="E41" s="118"/>
      <c r="F41" s="220"/>
      <c r="G41" s="265"/>
      <c r="H41" s="266"/>
      <c r="I41" s="58"/>
      <c r="J41" s="58"/>
      <c r="K41" s="30"/>
      <c r="L41" s="30"/>
      <c r="P41" s="30"/>
    </row>
    <row r="42" spans="3:16" ht="15">
      <c r="C42" s="35"/>
      <c r="D42" s="30"/>
      <c r="E42" s="30"/>
      <c r="F42" s="30"/>
      <c r="G42" s="30"/>
      <c r="H42" s="30"/>
      <c r="I42" s="103"/>
      <c r="J42" s="44"/>
      <c r="K42" s="45"/>
      <c r="L42" s="30"/>
      <c r="M42" s="30"/>
      <c r="N42" s="30"/>
      <c r="O42" s="30"/>
    </row>
    <row r="43" spans="3:16" ht="15">
      <c r="C43" s="35"/>
      <c r="D43" s="43"/>
      <c r="E43" s="43"/>
      <c r="F43" s="35"/>
      <c r="G43" s="35"/>
      <c r="H43" s="35"/>
      <c r="I43" s="43"/>
      <c r="J43" s="35"/>
      <c r="K43" s="44"/>
      <c r="L43" s="30"/>
      <c r="M43" s="30"/>
      <c r="N43" s="30"/>
      <c r="O43" s="30"/>
    </row>
    <row r="44" spans="3:16" ht="15">
      <c r="C44" s="46"/>
      <c r="D44" s="47"/>
      <c r="E44" s="47"/>
      <c r="F44" s="35"/>
      <c r="G44" s="35"/>
      <c r="H44" s="35"/>
      <c r="I44" s="48"/>
      <c r="J44" s="49"/>
      <c r="K44" s="44"/>
      <c r="L44" s="30"/>
      <c r="M44" s="30"/>
      <c r="N44" s="30"/>
      <c r="O44" s="30"/>
    </row>
    <row r="45" spans="3:16" ht="15">
      <c r="C45" s="30"/>
      <c r="D45" s="30"/>
      <c r="E45" s="30"/>
      <c r="F45" s="30"/>
      <c r="G45" s="30"/>
      <c r="H45" s="30"/>
      <c r="I45" s="43"/>
      <c r="J45" s="43"/>
      <c r="K45" s="44"/>
      <c r="L45" s="30"/>
      <c r="M45" s="30"/>
      <c r="N45" s="30"/>
      <c r="O45" s="30"/>
    </row>
    <row r="46" spans="3:16" ht="15">
      <c r="C46" s="30"/>
      <c r="D46" s="30"/>
      <c r="E46" s="30"/>
      <c r="F46" s="30"/>
      <c r="G46" s="30"/>
      <c r="H46" s="30"/>
      <c r="I46" s="43"/>
      <c r="J46" s="43"/>
      <c r="K46" s="44"/>
      <c r="L46" s="30"/>
      <c r="M46" s="30"/>
      <c r="N46" s="30"/>
      <c r="O46" s="30"/>
    </row>
    <row r="47" spans="3:16" ht="15">
      <c r="G47" s="124"/>
      <c r="I47" s="7"/>
      <c r="J47" s="2"/>
      <c r="K47" s="8"/>
    </row>
    <row r="50" spans="1:10" ht="21">
      <c r="C50" s="60"/>
      <c r="E50" s="54"/>
      <c r="F50" s="53"/>
      <c r="G50" s="54"/>
      <c r="H50" s="55"/>
      <c r="I50" s="30"/>
    </row>
    <row r="51" spans="1:10" ht="21">
      <c r="C51" s="69"/>
      <c r="D51" s="54"/>
      <c r="E51" s="54"/>
      <c r="F51" s="53"/>
      <c r="G51" s="54"/>
      <c r="H51" s="55"/>
      <c r="I51" s="30"/>
    </row>
    <row r="52" spans="1:10" ht="15.75">
      <c r="C52" s="69"/>
      <c r="D52" s="30"/>
      <c r="E52" s="30"/>
      <c r="F52" s="30"/>
      <c r="G52" s="41"/>
      <c r="H52" s="30"/>
      <c r="I52" s="30"/>
    </row>
    <row r="53" spans="1:10" ht="15">
      <c r="C53" s="33"/>
      <c r="D53" s="30"/>
      <c r="E53" s="30"/>
      <c r="F53" s="34"/>
      <c r="G53" s="41"/>
      <c r="H53" s="30"/>
      <c r="I53" s="30"/>
    </row>
    <row r="54" spans="1:10" ht="15.75">
      <c r="A54" s="125"/>
      <c r="B54" s="125"/>
      <c r="C54" s="126"/>
      <c r="D54" s="127"/>
      <c r="E54" s="128"/>
      <c r="F54" s="129"/>
      <c r="G54" s="129"/>
      <c r="H54" s="130"/>
      <c r="I54" s="131"/>
      <c r="J54" s="125"/>
    </row>
    <row r="55" spans="1:10" ht="15.75">
      <c r="A55" s="125"/>
      <c r="B55" s="125"/>
      <c r="C55" s="126"/>
      <c r="D55" s="127"/>
      <c r="E55" s="128"/>
      <c r="F55" s="129"/>
      <c r="G55" s="132"/>
      <c r="H55" s="133"/>
      <c r="I55" s="127"/>
      <c r="J55" s="125"/>
    </row>
    <row r="56" spans="1:10" ht="15.75">
      <c r="A56" s="125"/>
      <c r="B56" s="125"/>
      <c r="C56" s="126"/>
      <c r="D56" s="134"/>
      <c r="E56" s="128"/>
      <c r="F56" s="129"/>
      <c r="G56" s="132"/>
      <c r="H56" s="133"/>
      <c r="I56" s="130"/>
      <c r="J56" s="125"/>
    </row>
    <row r="57" spans="1:10" ht="15.75" customHeight="1">
      <c r="A57" s="125"/>
      <c r="B57" s="125"/>
      <c r="C57" s="126"/>
      <c r="D57" s="127"/>
      <c r="E57" s="128"/>
      <c r="F57" s="135"/>
      <c r="G57" s="136"/>
      <c r="H57" s="137"/>
      <c r="I57" s="130"/>
      <c r="J57" s="125"/>
    </row>
    <row r="58" spans="1:10" ht="15.75">
      <c r="A58" s="125"/>
      <c r="B58" s="125"/>
      <c r="C58" s="126"/>
      <c r="D58" s="127"/>
      <c r="E58" s="128"/>
      <c r="F58" s="129"/>
      <c r="G58" s="132"/>
      <c r="H58" s="126"/>
      <c r="I58" s="130"/>
      <c r="J58" s="125"/>
    </row>
    <row r="59" spans="1:10" ht="15.75">
      <c r="A59" s="125"/>
      <c r="B59" s="125"/>
      <c r="C59" s="126"/>
      <c r="D59" s="127"/>
      <c r="E59" s="128"/>
      <c r="F59" s="129"/>
      <c r="G59" s="132"/>
      <c r="H59" s="126"/>
      <c r="I59" s="130"/>
      <c r="J59" s="125"/>
    </row>
    <row r="60" spans="1:10" ht="15.75">
      <c r="A60" s="125"/>
      <c r="B60" s="125"/>
      <c r="C60" s="126"/>
      <c r="D60" s="127"/>
      <c r="E60" s="128"/>
      <c r="F60" s="129"/>
      <c r="G60" s="132"/>
      <c r="H60" s="126"/>
      <c r="I60" s="126"/>
      <c r="J60" s="125"/>
    </row>
    <row r="61" spans="1:10" ht="15.75">
      <c r="A61" s="125"/>
      <c r="B61" s="125"/>
      <c r="C61" s="133"/>
      <c r="D61" s="138"/>
      <c r="E61" s="128"/>
      <c r="F61" s="129"/>
      <c r="G61" s="132"/>
      <c r="H61" s="126"/>
      <c r="I61" s="130"/>
      <c r="J61" s="125"/>
    </row>
    <row r="62" spans="1:10" ht="15.75">
      <c r="A62" s="125"/>
      <c r="B62" s="125"/>
      <c r="C62" s="133"/>
      <c r="D62" s="138"/>
      <c r="E62" s="128"/>
      <c r="F62" s="129"/>
      <c r="G62" s="132"/>
      <c r="H62" s="126"/>
      <c r="I62" s="130"/>
      <c r="J62" s="125"/>
    </row>
    <row r="63" spans="1:10" ht="15">
      <c r="A63" s="125"/>
      <c r="B63" s="125"/>
      <c r="C63" s="126"/>
      <c r="D63" s="126"/>
      <c r="E63" s="126"/>
      <c r="F63" s="126"/>
      <c r="G63" s="139"/>
      <c r="H63" s="126"/>
      <c r="I63" s="126"/>
      <c r="J63" s="125"/>
    </row>
    <row r="64" spans="1:10" ht="15.75">
      <c r="A64" s="125"/>
      <c r="B64" s="125"/>
      <c r="C64" s="129"/>
      <c r="D64" s="129"/>
      <c r="E64" s="129"/>
      <c r="F64" s="129"/>
      <c r="G64" s="140"/>
      <c r="H64" s="130"/>
      <c r="I64" s="130"/>
      <c r="J64" s="125"/>
    </row>
    <row r="65" spans="1:10" ht="15.75">
      <c r="A65" s="125"/>
      <c r="B65" s="125"/>
      <c r="C65" s="136"/>
      <c r="D65" s="132"/>
      <c r="E65" s="132"/>
      <c r="F65" s="132"/>
      <c r="G65" s="141"/>
      <c r="H65" s="141"/>
      <c r="I65" s="142"/>
      <c r="J65" s="125"/>
    </row>
    <row r="66" spans="1:10" ht="15.75" customHeight="1">
      <c r="A66" s="125"/>
      <c r="B66" s="125"/>
      <c r="C66" s="136"/>
      <c r="D66" s="136"/>
      <c r="E66" s="136"/>
      <c r="F66" s="136"/>
      <c r="G66" s="143"/>
      <c r="H66" s="143"/>
      <c r="I66" s="130"/>
      <c r="J66" s="125"/>
    </row>
    <row r="67" spans="1:10" ht="15.75">
      <c r="A67" s="125"/>
      <c r="B67" s="125"/>
      <c r="C67" s="136"/>
      <c r="D67" s="136"/>
      <c r="E67" s="144"/>
      <c r="F67" s="136"/>
      <c r="G67" s="143"/>
      <c r="H67" s="143"/>
      <c r="I67" s="131"/>
      <c r="J67" s="125"/>
    </row>
    <row r="68" spans="1:10" ht="15.75">
      <c r="A68" s="125"/>
      <c r="B68" s="125"/>
      <c r="C68" s="129"/>
      <c r="D68" s="135"/>
      <c r="E68" s="135"/>
      <c r="F68" s="135"/>
      <c r="G68" s="145"/>
      <c r="H68" s="145"/>
      <c r="I68" s="130"/>
      <c r="J68" s="125"/>
    </row>
    <row r="69" spans="1:10" ht="15.75">
      <c r="A69" s="125"/>
      <c r="B69" s="125"/>
      <c r="C69" s="129"/>
      <c r="D69" s="135"/>
      <c r="E69" s="135"/>
      <c r="F69" s="135"/>
      <c r="G69" s="145"/>
      <c r="H69" s="145"/>
      <c r="I69" s="130"/>
      <c r="J69" s="125"/>
    </row>
    <row r="70" spans="1:10" ht="15.75">
      <c r="A70" s="125"/>
      <c r="B70" s="125"/>
      <c r="C70" s="129"/>
      <c r="D70" s="135"/>
      <c r="E70" s="135"/>
      <c r="F70" s="135"/>
      <c r="G70" s="145"/>
      <c r="H70" s="145"/>
      <c r="I70" s="130"/>
      <c r="J70" s="125"/>
    </row>
    <row r="71" spans="1:10" ht="15.75">
      <c r="A71" s="125"/>
      <c r="B71" s="125"/>
      <c r="C71" s="129"/>
      <c r="D71" s="135"/>
      <c r="E71" s="135"/>
      <c r="F71" s="135"/>
      <c r="G71" s="145"/>
      <c r="H71" s="145"/>
      <c r="I71" s="130"/>
      <c r="J71" s="125"/>
    </row>
    <row r="72" spans="1:10" ht="15.75">
      <c r="A72" s="125"/>
      <c r="B72" s="125"/>
      <c r="C72" s="129"/>
      <c r="D72" s="135"/>
      <c r="E72" s="135"/>
      <c r="F72" s="135"/>
      <c r="G72" s="145"/>
      <c r="H72" s="145"/>
      <c r="I72" s="130"/>
      <c r="J72" s="125"/>
    </row>
    <row r="73" spans="1:10" ht="15.75">
      <c r="A73" s="125"/>
      <c r="B73" s="125"/>
      <c r="C73" s="129"/>
      <c r="D73" s="135"/>
      <c r="E73" s="135"/>
      <c r="F73" s="135"/>
      <c r="G73" s="145"/>
      <c r="H73" s="145"/>
      <c r="I73" s="130"/>
      <c r="J73" s="125"/>
    </row>
    <row r="74" spans="1:10" ht="15.75">
      <c r="A74" s="125"/>
      <c r="B74" s="125"/>
      <c r="C74" s="129"/>
      <c r="D74" s="135"/>
      <c r="E74" s="135"/>
      <c r="F74" s="135"/>
      <c r="G74" s="145"/>
      <c r="H74" s="145"/>
      <c r="I74" s="130"/>
      <c r="J74" s="125"/>
    </row>
    <row r="75" spans="1:10" ht="15.75">
      <c r="A75" s="125"/>
      <c r="B75" s="125"/>
      <c r="C75" s="129"/>
      <c r="D75" s="135"/>
      <c r="E75" s="135"/>
      <c r="F75" s="135"/>
      <c r="G75" s="145"/>
      <c r="H75" s="145"/>
      <c r="I75" s="130"/>
      <c r="J75" s="125"/>
    </row>
    <row r="76" spans="1:10" ht="15.75">
      <c r="A76" s="125"/>
      <c r="B76" s="125"/>
      <c r="C76" s="127"/>
      <c r="D76" s="135"/>
      <c r="E76" s="135"/>
      <c r="F76" s="135"/>
      <c r="G76" s="145"/>
      <c r="H76" s="145"/>
      <c r="I76" s="130"/>
      <c r="J76" s="125"/>
    </row>
    <row r="77" spans="1:10" ht="15.75">
      <c r="A77" s="125"/>
      <c r="B77" s="125"/>
      <c r="C77" s="130"/>
      <c r="D77" s="140"/>
      <c r="E77" s="140"/>
      <c r="F77" s="130"/>
      <c r="G77" s="129"/>
      <c r="H77" s="130"/>
      <c r="I77" s="130"/>
      <c r="J77" s="125"/>
    </row>
    <row r="78" spans="1:10" ht="15.75">
      <c r="A78" s="125"/>
      <c r="B78" s="125"/>
      <c r="C78" s="146"/>
      <c r="D78" s="146"/>
      <c r="E78" s="141"/>
      <c r="F78" s="126"/>
      <c r="G78" s="141"/>
      <c r="H78" s="130"/>
      <c r="I78" s="130"/>
      <c r="J78" s="125"/>
    </row>
    <row r="79" spans="1:10" ht="15.75">
      <c r="A79" s="125"/>
      <c r="B79" s="125"/>
      <c r="C79" s="147"/>
      <c r="D79" s="147"/>
      <c r="E79" s="148"/>
      <c r="F79" s="147"/>
      <c r="G79" s="148"/>
      <c r="H79" s="130"/>
      <c r="I79" s="130"/>
      <c r="J79" s="125"/>
    </row>
    <row r="80" spans="1:10" ht="33.75" customHeight="1">
      <c r="A80" s="125"/>
      <c r="B80" s="125"/>
      <c r="C80" s="146"/>
      <c r="D80" s="146"/>
      <c r="E80" s="149"/>
      <c r="F80" s="126"/>
      <c r="G80" s="143"/>
      <c r="H80" s="150"/>
      <c r="I80" s="151"/>
      <c r="J80" s="125"/>
    </row>
    <row r="81" spans="1:10" ht="15.75">
      <c r="A81" s="125"/>
      <c r="B81" s="125"/>
      <c r="C81" s="146"/>
      <c r="D81" s="146"/>
      <c r="E81" s="149"/>
      <c r="F81" s="126"/>
      <c r="G81" s="143"/>
      <c r="H81" s="152"/>
      <c r="I81" s="125"/>
      <c r="J81" s="125"/>
    </row>
    <row r="82" spans="1:10" ht="15.75">
      <c r="A82" s="125"/>
      <c r="B82" s="125"/>
      <c r="C82" s="146"/>
      <c r="D82" s="146"/>
      <c r="E82" s="149"/>
      <c r="F82" s="126"/>
      <c r="G82" s="141"/>
      <c r="H82" s="153"/>
      <c r="I82" s="130"/>
      <c r="J82" s="125"/>
    </row>
    <row r="83" spans="1:10" ht="15.75">
      <c r="A83" s="125"/>
      <c r="B83" s="125"/>
      <c r="C83" s="146"/>
      <c r="D83" s="146"/>
      <c r="E83" s="149"/>
      <c r="F83" s="126"/>
      <c r="G83" s="141"/>
      <c r="H83" s="153"/>
      <c r="I83" s="130"/>
      <c r="J83" s="125"/>
    </row>
    <row r="84" spans="1:10" ht="15.75" customHeight="1">
      <c r="A84" s="125"/>
      <c r="B84" s="125"/>
      <c r="C84" s="154"/>
      <c r="D84" s="154"/>
      <c r="E84" s="154"/>
      <c r="F84" s="154"/>
      <c r="G84" s="125"/>
      <c r="H84" s="153"/>
      <c r="I84" s="130"/>
      <c r="J84" s="125"/>
    </row>
    <row r="85" spans="1:10" ht="16.5" customHeight="1">
      <c r="A85" s="125"/>
      <c r="B85" s="125"/>
      <c r="C85" s="154"/>
      <c r="D85" s="154"/>
      <c r="E85" s="154"/>
      <c r="F85" s="154"/>
      <c r="G85" s="139"/>
      <c r="H85" s="130"/>
      <c r="I85" s="130"/>
      <c r="J85" s="125"/>
    </row>
    <row r="86" spans="1:10" ht="15">
      <c r="A86" s="125"/>
      <c r="B86" s="125"/>
      <c r="C86" s="155"/>
      <c r="D86" s="156"/>
      <c r="E86" s="156"/>
      <c r="F86" s="156"/>
      <c r="G86" s="157"/>
      <c r="H86" s="156"/>
      <c r="I86" s="158"/>
      <c r="J86" s="125"/>
    </row>
    <row r="87" spans="1:10" ht="15">
      <c r="A87" s="125"/>
      <c r="B87" s="125"/>
      <c r="C87" s="155"/>
      <c r="D87" s="156"/>
      <c r="E87" s="156"/>
      <c r="F87" s="155"/>
      <c r="G87" s="159"/>
      <c r="H87" s="155"/>
      <c r="I87" s="158"/>
      <c r="J87" s="125"/>
    </row>
    <row r="88" spans="1:10" ht="15">
      <c r="A88" s="125"/>
      <c r="B88" s="125"/>
      <c r="C88" s="160"/>
      <c r="D88" s="161"/>
      <c r="E88" s="161"/>
      <c r="F88" s="155"/>
      <c r="G88" s="159"/>
      <c r="H88" s="155"/>
      <c r="I88" s="155"/>
      <c r="J88" s="125"/>
    </row>
    <row r="89" spans="1:10">
      <c r="A89" s="125"/>
      <c r="B89" s="125"/>
      <c r="C89" s="125"/>
      <c r="D89" s="125"/>
      <c r="E89" s="125"/>
      <c r="F89" s="125"/>
      <c r="G89" s="162"/>
      <c r="H89" s="125"/>
      <c r="I89" s="125"/>
      <c r="J89" s="125"/>
    </row>
    <row r="90" spans="1:10">
      <c r="A90" s="125"/>
      <c r="B90" s="125"/>
      <c r="C90" s="125"/>
      <c r="D90" s="125"/>
      <c r="E90" s="125"/>
      <c r="F90" s="125"/>
      <c r="G90" s="125"/>
      <c r="H90" s="162"/>
      <c r="I90" s="125"/>
      <c r="J90" s="125"/>
    </row>
    <row r="91" spans="1:10">
      <c r="A91" s="125"/>
      <c r="B91" s="125"/>
      <c r="C91" s="125"/>
      <c r="D91" s="125"/>
      <c r="E91" s="125"/>
      <c r="F91" s="125"/>
      <c r="G91" s="125"/>
      <c r="H91" s="125"/>
      <c r="I91" s="125"/>
      <c r="J91" s="125"/>
    </row>
  </sheetData>
  <sheetProtection password="F42B" sheet="1" objects="1" scenarios="1"/>
  <mergeCells count="11">
    <mergeCell ref="G39:H41"/>
    <mergeCell ref="D20:D21"/>
    <mergeCell ref="F20:F21"/>
    <mergeCell ref="I36:J36"/>
    <mergeCell ref="C19:C21"/>
    <mergeCell ref="D19:F19"/>
    <mergeCell ref="H20:H21"/>
    <mergeCell ref="G19:H19"/>
    <mergeCell ref="I35:J35"/>
    <mergeCell ref="G35:G36"/>
    <mergeCell ref="G20:G21"/>
  </mergeCells>
  <phoneticPr fontId="17" type="noConversion"/>
  <pageMargins left="0.75" right="0.75" top="1" bottom="1" header="0.5" footer="0.5"/>
  <pageSetup paperSize="9" orientation="portrait" horizontalDpi="4294967293" verticalDpi="0" r:id="rId1"/>
  <headerFooter alignWithMargins="0"/>
  <ignoredErrors>
    <ignoredError sqref="F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1:AZ45"/>
  <sheetViews>
    <sheetView showGridLines="0" showRowColHeaders="0" topLeftCell="A16" zoomScale="75" zoomScaleNormal="75" workbookViewId="0">
      <selection activeCell="I41" sqref="I41"/>
    </sheetView>
  </sheetViews>
  <sheetFormatPr defaultRowHeight="15"/>
  <cols>
    <col min="1" max="1" width="9.140625" style="1"/>
    <col min="2" max="2" width="13.42578125" style="30" customWidth="1"/>
    <col min="3" max="3" width="32.42578125" style="1" customWidth="1"/>
    <col min="4" max="4" width="12.28515625" style="1" customWidth="1"/>
    <col min="5" max="5" width="15" style="1" customWidth="1"/>
    <col min="6" max="6" width="19.5703125" style="1" customWidth="1"/>
    <col min="7" max="7" width="16.85546875" style="1" customWidth="1"/>
    <col min="8" max="10" width="17.85546875" style="1" customWidth="1"/>
    <col min="11" max="16384" width="9.140625" style="1"/>
  </cols>
  <sheetData>
    <row r="1" spans="2:52" ht="27" customHeight="1">
      <c r="B1" s="190" t="s">
        <v>54</v>
      </c>
      <c r="D1" s="31"/>
      <c r="E1" s="30"/>
      <c r="F1" s="30"/>
      <c r="G1" s="31"/>
      <c r="H1" s="32"/>
    </row>
    <row r="2" spans="2:52" ht="15.75">
      <c r="B2" s="69" t="s">
        <v>50</v>
      </c>
      <c r="C2" s="30"/>
      <c r="D2" s="30"/>
      <c r="E2" s="30"/>
      <c r="F2" s="30"/>
      <c r="G2" s="30"/>
      <c r="I2" s="30"/>
      <c r="J2" s="30"/>
      <c r="K2" s="30"/>
      <c r="L2" s="30"/>
      <c r="M2" s="30"/>
      <c r="N2" s="30"/>
      <c r="AY2" s="1" t="s">
        <v>63</v>
      </c>
      <c r="AZ2" s="1">
        <f>((SUM(C22,F22)*$E$11)+SUM(E22,G22)*$E$40)*($E$16/100)</f>
        <v>0</v>
      </c>
    </row>
    <row r="3" spans="2:52" ht="15.75">
      <c r="B3" s="69" t="s">
        <v>46</v>
      </c>
      <c r="C3" s="30"/>
      <c r="D3" s="30"/>
      <c r="E3" s="34"/>
      <c r="F3" s="34"/>
      <c r="G3" s="30"/>
      <c r="H3" s="30"/>
      <c r="I3" s="30"/>
      <c r="J3" s="30"/>
      <c r="K3" s="30"/>
      <c r="L3" s="30"/>
      <c r="M3" s="30"/>
      <c r="N3" s="30"/>
      <c r="AY3" s="1" t="s">
        <v>64</v>
      </c>
      <c r="AZ3" s="1">
        <f>((SUM(C23,F23)*$E$11)+SUM(E23,G23)*$E$40)*($E$16/100)</f>
        <v>0</v>
      </c>
    </row>
    <row r="4" spans="2:52" s="50" customFormat="1" ht="12.75" customHeight="1">
      <c r="B4" s="83"/>
      <c r="C4" s="61"/>
      <c r="D4" s="61"/>
      <c r="E4" s="186"/>
      <c r="F4" s="186"/>
      <c r="G4" s="61"/>
      <c r="H4" s="61"/>
      <c r="I4" s="61"/>
      <c r="J4" s="61"/>
      <c r="K4" s="61"/>
      <c r="L4" s="61"/>
      <c r="M4" s="61"/>
      <c r="N4" s="61"/>
      <c r="AY4" s="1" t="s">
        <v>65</v>
      </c>
      <c r="AZ4" s="1">
        <f>((SUM(C24,F24)*$E$11)+SUM(E24,G24)*$E$40)*($E$16/100)</f>
        <v>0</v>
      </c>
    </row>
    <row r="5" spans="2:52" s="50" customFormat="1" ht="12.75" customHeight="1">
      <c r="B5" s="65"/>
      <c r="C5" s="224"/>
      <c r="D5" s="224"/>
      <c r="E5" s="225"/>
      <c r="F5" s="225"/>
      <c r="G5" s="224"/>
      <c r="H5" s="66" t="s">
        <v>51</v>
      </c>
      <c r="I5" s="61"/>
      <c r="J5" s="61"/>
      <c r="K5" s="61"/>
      <c r="L5" s="61"/>
      <c r="M5" s="61"/>
      <c r="N5" s="61"/>
      <c r="AY5" s="1"/>
      <c r="AZ5" s="1"/>
    </row>
    <row r="6" spans="2:52" ht="12" customHeight="1">
      <c r="B6" s="59"/>
      <c r="C6" s="94" t="s">
        <v>30</v>
      </c>
      <c r="D6" s="222" t="s">
        <v>37</v>
      </c>
      <c r="E6" s="202">
        <v>400</v>
      </c>
      <c r="F6" s="64"/>
      <c r="G6" s="65"/>
      <c r="I6" s="32"/>
      <c r="J6" s="35"/>
      <c r="K6" s="35"/>
      <c r="L6" s="36"/>
      <c r="M6" s="35"/>
      <c r="N6" s="30"/>
      <c r="AY6" s="1" t="s">
        <v>66</v>
      </c>
      <c r="AZ6" s="1">
        <f>((SUM(C25,F25)*$E$11)+SUM(E25,G25)*$E$40)*($E$16/100)</f>
        <v>0</v>
      </c>
    </row>
    <row r="7" spans="2:52" ht="15.75">
      <c r="B7" s="59"/>
      <c r="C7" s="94" t="s">
        <v>31</v>
      </c>
      <c r="D7" s="222" t="s">
        <v>37</v>
      </c>
      <c r="E7" s="202">
        <v>90</v>
      </c>
      <c r="F7" s="70" t="s">
        <v>35</v>
      </c>
      <c r="G7" s="63">
        <f>E7/100*E6</f>
        <v>360</v>
      </c>
      <c r="H7" s="67" t="s">
        <v>12</v>
      </c>
      <c r="I7" s="37"/>
      <c r="J7" s="35"/>
      <c r="K7" s="35"/>
      <c r="M7" s="35"/>
      <c r="N7" s="30"/>
      <c r="AY7" s="1" t="s">
        <v>67</v>
      </c>
      <c r="AZ7" s="1">
        <f>((SUM(C26,F26)*$E$11)+SUM(E26,G26)*$E$40)*($E$16/100)</f>
        <v>0</v>
      </c>
    </row>
    <row r="8" spans="2:52" ht="15.75">
      <c r="B8" s="59"/>
      <c r="C8" s="94" t="s">
        <v>32</v>
      </c>
      <c r="D8" s="222" t="s">
        <v>37</v>
      </c>
      <c r="E8" s="202">
        <v>75</v>
      </c>
      <c r="F8" s="70" t="s">
        <v>36</v>
      </c>
      <c r="G8" s="63">
        <f>E8/100*G7</f>
        <v>270</v>
      </c>
      <c r="I8" s="69"/>
      <c r="J8" s="69"/>
      <c r="K8" s="35"/>
      <c r="M8" s="35"/>
      <c r="N8" s="30"/>
      <c r="AY8" s="1" t="s">
        <v>68</v>
      </c>
      <c r="AZ8" s="1">
        <f>((SUM(C27,F27)*$E$11)+SUM(E27,G27)*$E$40)*($E$16/100)</f>
        <v>0</v>
      </c>
    </row>
    <row r="9" spans="2:52" ht="13.5" customHeight="1">
      <c r="B9" s="59"/>
      <c r="C9" s="94" t="s">
        <v>33</v>
      </c>
      <c r="D9" s="222" t="s">
        <v>37</v>
      </c>
      <c r="E9" s="203">
        <v>78</v>
      </c>
      <c r="F9" s="108" t="s">
        <v>34</v>
      </c>
      <c r="G9" s="73">
        <f>G8+E9</f>
        <v>348</v>
      </c>
      <c r="H9" s="67" t="s">
        <v>2</v>
      </c>
      <c r="I9" s="75"/>
      <c r="J9" s="67"/>
      <c r="K9" s="35"/>
      <c r="M9" s="35"/>
      <c r="N9" s="30"/>
      <c r="AY9" s="192" t="s">
        <v>72</v>
      </c>
      <c r="AZ9" s="1">
        <f>E10*$E$11*($E$16/100)</f>
        <v>0</v>
      </c>
    </row>
    <row r="10" spans="2:52" ht="15.75">
      <c r="B10" s="59"/>
      <c r="C10" s="94" t="s">
        <v>5</v>
      </c>
      <c r="D10" s="222" t="s">
        <v>37</v>
      </c>
      <c r="E10" s="203">
        <v>5</v>
      </c>
      <c r="F10" s="109"/>
      <c r="G10" s="110"/>
      <c r="I10" s="72"/>
      <c r="J10" s="75"/>
      <c r="K10" s="35"/>
      <c r="L10" s="35"/>
      <c r="M10" s="35"/>
      <c r="N10" s="30"/>
      <c r="AY10" s="1" t="s">
        <v>69</v>
      </c>
      <c r="AZ10" s="1">
        <f>SUM(AZ2:AZ8)</f>
        <v>0</v>
      </c>
    </row>
    <row r="11" spans="2:52" ht="18">
      <c r="B11" s="59"/>
      <c r="C11" s="94" t="s">
        <v>39</v>
      </c>
      <c r="D11" s="222" t="s">
        <v>37</v>
      </c>
      <c r="E11" s="202">
        <v>2</v>
      </c>
      <c r="F11" s="111" t="s">
        <v>44</v>
      </c>
      <c r="G11" s="62"/>
      <c r="H11" s="67" t="s">
        <v>45</v>
      </c>
      <c r="N11" s="30"/>
    </row>
    <row r="12" spans="2:52" ht="15.75">
      <c r="B12" s="59"/>
      <c r="C12" s="94"/>
      <c r="D12" s="222"/>
      <c r="E12" s="202"/>
      <c r="F12" s="111"/>
      <c r="G12" s="62"/>
      <c r="H12" s="67"/>
      <c r="N12" s="30"/>
    </row>
    <row r="13" spans="2:52" ht="15.75">
      <c r="B13" s="59"/>
      <c r="C13" s="96" t="s">
        <v>77</v>
      </c>
      <c r="D13" s="222" t="s">
        <v>37</v>
      </c>
      <c r="E13" s="202">
        <v>60</v>
      </c>
      <c r="F13" s="76" t="s">
        <v>6</v>
      </c>
      <c r="G13" s="62"/>
      <c r="I13" s="69"/>
      <c r="J13" s="69"/>
      <c r="K13" s="30"/>
      <c r="L13" s="30"/>
      <c r="M13" s="30"/>
      <c r="N13" s="30"/>
    </row>
    <row r="14" spans="2:52" ht="15.75">
      <c r="B14" s="56"/>
      <c r="C14" s="57"/>
      <c r="D14" s="222" t="s">
        <v>37</v>
      </c>
      <c r="E14" s="202">
        <v>10</v>
      </c>
      <c r="F14" s="76" t="s">
        <v>7</v>
      </c>
      <c r="G14" s="62"/>
      <c r="H14" s="69"/>
      <c r="I14" s="69"/>
      <c r="J14" s="69"/>
      <c r="K14" s="30"/>
      <c r="L14" s="30"/>
      <c r="M14" s="30"/>
      <c r="N14" s="30"/>
    </row>
    <row r="15" spans="2:52" ht="15.75">
      <c r="B15" s="56"/>
      <c r="C15" s="57"/>
      <c r="D15" s="223" t="s">
        <v>37</v>
      </c>
      <c r="E15" s="202">
        <v>4</v>
      </c>
      <c r="F15" s="76" t="s">
        <v>8</v>
      </c>
      <c r="G15" s="62"/>
      <c r="H15" s="30"/>
      <c r="I15" s="30"/>
      <c r="J15" s="30"/>
      <c r="K15" s="30"/>
      <c r="L15" s="30"/>
      <c r="M15" s="30"/>
      <c r="N15" s="30"/>
    </row>
    <row r="16" spans="2:52" ht="15.75">
      <c r="B16" s="56"/>
      <c r="C16" s="194"/>
      <c r="D16" s="191"/>
      <c r="E16" s="226"/>
      <c r="F16" s="193"/>
      <c r="G16" s="62"/>
      <c r="H16" s="30"/>
      <c r="I16" s="30"/>
      <c r="J16" s="30"/>
      <c r="K16" s="30"/>
      <c r="L16" s="30"/>
      <c r="M16" s="30"/>
      <c r="N16" s="30"/>
    </row>
    <row r="18" spans="2:14">
      <c r="B18" s="40"/>
      <c r="C18" s="41"/>
      <c r="D18" s="41"/>
      <c r="E18" s="40"/>
      <c r="F18" s="40"/>
      <c r="G18" s="38"/>
      <c r="H18" s="35"/>
      <c r="I18" s="35"/>
      <c r="J18" s="39"/>
      <c r="K18" s="35"/>
      <c r="L18" s="35"/>
      <c r="M18" s="35"/>
      <c r="N18" s="30"/>
    </row>
    <row r="19" spans="2:14" ht="12.75" customHeight="1">
      <c r="B19" s="252" t="s">
        <v>18</v>
      </c>
      <c r="C19" s="253" t="s">
        <v>27</v>
      </c>
      <c r="D19" s="253"/>
      <c r="E19" s="254"/>
      <c r="F19" s="262" t="s">
        <v>28</v>
      </c>
      <c r="G19" s="262"/>
      <c r="H19" s="66" t="s">
        <v>57</v>
      </c>
      <c r="I19" s="42"/>
      <c r="J19" s="35"/>
      <c r="K19" s="35"/>
      <c r="L19" s="35"/>
      <c r="M19" s="30"/>
      <c r="N19" s="30"/>
    </row>
    <row r="20" spans="2:14" ht="15" customHeight="1">
      <c r="B20" s="252"/>
      <c r="C20" s="252" t="s">
        <v>0</v>
      </c>
      <c r="D20" s="97"/>
      <c r="E20" s="252" t="s">
        <v>1</v>
      </c>
      <c r="F20" s="261" t="s">
        <v>13</v>
      </c>
      <c r="G20" s="261" t="s">
        <v>14</v>
      </c>
      <c r="I20" s="30"/>
      <c r="J20" s="30"/>
      <c r="K20" s="30"/>
      <c r="L20" s="30"/>
      <c r="M20" s="30"/>
      <c r="N20" s="30"/>
    </row>
    <row r="21" spans="2:14" ht="15.75">
      <c r="B21" s="252"/>
      <c r="C21" s="260"/>
      <c r="D21" s="98"/>
      <c r="E21" s="260"/>
      <c r="F21" s="261"/>
      <c r="G21" s="274"/>
      <c r="H21" s="69" t="s">
        <v>15</v>
      </c>
      <c r="J21" s="30"/>
      <c r="K21" s="30"/>
      <c r="L21" s="30"/>
      <c r="M21" s="30"/>
      <c r="N21" s="30"/>
    </row>
    <row r="22" spans="2:14" ht="15.75">
      <c r="B22" s="99">
        <v>1</v>
      </c>
      <c r="C22" s="200">
        <f>(($G$9*0.65)/2)/3</f>
        <v>37.700000000000003</v>
      </c>
      <c r="D22" s="200"/>
      <c r="E22" s="200">
        <v>0</v>
      </c>
      <c r="F22" s="201">
        <f>(($G$9*0.65)/2)/3</f>
        <v>37.700000000000003</v>
      </c>
      <c r="G22" s="201">
        <v>0</v>
      </c>
      <c r="J22" s="30"/>
      <c r="K22" s="30"/>
      <c r="L22" s="30"/>
      <c r="M22" s="30"/>
      <c r="N22" s="30"/>
    </row>
    <row r="23" spans="2:14" ht="15.75">
      <c r="B23" s="99">
        <v>2</v>
      </c>
      <c r="C23" s="200">
        <f>(($G$9*0.65)/2)/3+C22</f>
        <v>75.400000000000006</v>
      </c>
      <c r="D23" s="200"/>
      <c r="E23" s="200">
        <v>0</v>
      </c>
      <c r="F23" s="201">
        <f>(($G$9*0.65)/2)/3</f>
        <v>37.700000000000003</v>
      </c>
      <c r="G23" s="201">
        <v>0</v>
      </c>
      <c r="H23" s="69" t="s">
        <v>16</v>
      </c>
      <c r="J23" s="30"/>
      <c r="K23" s="30"/>
      <c r="L23" s="30"/>
      <c r="M23" s="30"/>
      <c r="N23" s="30"/>
    </row>
    <row r="24" spans="2:14" ht="15.75">
      <c r="B24" s="99">
        <v>3</v>
      </c>
      <c r="C24" s="200">
        <f>(($G$9*0.65)/2)/3+C23</f>
        <v>113.10000000000001</v>
      </c>
      <c r="D24" s="200"/>
      <c r="E24" s="200">
        <v>0</v>
      </c>
      <c r="F24" s="201">
        <f>(($G$9*0.65)/2)/3</f>
        <v>37.700000000000003</v>
      </c>
      <c r="G24" s="201">
        <v>0</v>
      </c>
      <c r="J24" s="30"/>
      <c r="K24" s="30"/>
      <c r="L24" s="30"/>
      <c r="M24" s="30"/>
      <c r="N24" s="30"/>
    </row>
    <row r="25" spans="2:14" ht="15.75">
      <c r="B25" s="99">
        <v>4</v>
      </c>
      <c r="C25" s="200">
        <f>(($G$9*0.35)/2)/3+C24</f>
        <v>133.4</v>
      </c>
      <c r="D25" s="200"/>
      <c r="E25" s="200">
        <f>ROUNDUP(C22/$E$10,0)</f>
        <v>8</v>
      </c>
      <c r="F25" s="201">
        <f>(($G$9*0.35)/2)/3</f>
        <v>20.3</v>
      </c>
      <c r="G25" s="201">
        <v>0</v>
      </c>
      <c r="H25" s="69" t="s">
        <v>17</v>
      </c>
      <c r="J25" s="30"/>
      <c r="K25" s="30"/>
      <c r="L25" s="30"/>
      <c r="M25" s="30"/>
      <c r="N25" s="30"/>
    </row>
    <row r="26" spans="2:14" ht="15.75">
      <c r="B26" s="99">
        <v>5</v>
      </c>
      <c r="C26" s="200">
        <f>(($G$9*0.35)/2)/3+C25</f>
        <v>153.70000000000002</v>
      </c>
      <c r="D26" s="200"/>
      <c r="E26" s="200">
        <f>ROUNDUP(C23/$E$10,0)</f>
        <v>16</v>
      </c>
      <c r="F26" s="201">
        <f>(($G$9*0.35)/2)/3</f>
        <v>20.3</v>
      </c>
      <c r="G26" s="201">
        <v>0</v>
      </c>
      <c r="J26" s="30"/>
      <c r="K26" s="30"/>
      <c r="L26" s="30"/>
      <c r="M26" s="30"/>
      <c r="N26" s="30"/>
    </row>
    <row r="27" spans="2:14" ht="15.75">
      <c r="B27" s="99">
        <v>6</v>
      </c>
      <c r="C27" s="200">
        <f>(($G$9*0.35)/2)/3+C26</f>
        <v>174.00000000000003</v>
      </c>
      <c r="D27" s="200"/>
      <c r="E27" s="200">
        <f>ROUNDUP(C24/$E$10,0)</f>
        <v>23</v>
      </c>
      <c r="F27" s="201">
        <f>(($G$9*0.35)/2)/3</f>
        <v>20.3</v>
      </c>
      <c r="G27" s="201">
        <v>0</v>
      </c>
      <c r="H27" s="69" t="s">
        <v>61</v>
      </c>
      <c r="J27" s="30"/>
      <c r="K27" s="30"/>
      <c r="L27" s="30"/>
      <c r="M27" s="30"/>
      <c r="N27" s="30"/>
    </row>
    <row r="28" spans="2:14" ht="15.75">
      <c r="B28" s="175" t="s">
        <v>22</v>
      </c>
      <c r="C28" s="176"/>
      <c r="D28" s="176"/>
      <c r="E28" s="177">
        <f>E27</f>
        <v>23</v>
      </c>
      <c r="F28" s="178"/>
      <c r="G28" s="179">
        <v>0</v>
      </c>
      <c r="I28" s="30"/>
      <c r="J28" s="30"/>
      <c r="K28" s="30"/>
      <c r="L28" s="30"/>
      <c r="M28" s="30"/>
      <c r="N28" s="30"/>
    </row>
    <row r="29" spans="2:14" ht="15.75">
      <c r="B29" s="180"/>
      <c r="C29" s="181"/>
      <c r="D29" s="181"/>
      <c r="E29" s="182"/>
      <c r="F29" s="183"/>
      <c r="G29" s="184"/>
      <c r="H29" s="69" t="s">
        <v>62</v>
      </c>
      <c r="I29" s="30"/>
      <c r="J29" s="30"/>
      <c r="K29" s="30"/>
      <c r="L29" s="30"/>
      <c r="M29" s="30"/>
      <c r="N29" s="30"/>
    </row>
    <row r="30" spans="2:14" ht="15.75">
      <c r="B30" s="84"/>
      <c r="C30" s="81"/>
      <c r="D30" s="81"/>
      <c r="E30" s="112"/>
      <c r="F30" s="81"/>
      <c r="G30" s="112"/>
      <c r="I30" s="30"/>
      <c r="J30" s="30"/>
      <c r="K30" s="30"/>
      <c r="L30" s="30"/>
      <c r="M30" s="30"/>
      <c r="N30" s="30"/>
    </row>
    <row r="31" spans="2:14" s="50" customFormat="1" ht="15.75">
      <c r="B31" s="84" t="s">
        <v>43</v>
      </c>
      <c r="C31" s="81"/>
      <c r="D31" s="81"/>
      <c r="E31" s="112"/>
      <c r="F31" s="81"/>
      <c r="G31" s="112"/>
      <c r="I31" s="61"/>
      <c r="J31" s="61"/>
      <c r="K31" s="61"/>
      <c r="L31" s="61"/>
      <c r="M31" s="61"/>
      <c r="N31" s="61"/>
    </row>
    <row r="32" spans="2:14">
      <c r="C32" s="38"/>
      <c r="D32" s="38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2:15" ht="15.75">
      <c r="B33" s="231" t="s">
        <v>58</v>
      </c>
      <c r="C33" s="232"/>
      <c r="D33" s="233"/>
      <c r="E33" s="234"/>
      <c r="F33" s="235" t="s">
        <v>41</v>
      </c>
      <c r="G33" s="236"/>
      <c r="H33" s="58"/>
      <c r="I33" s="58"/>
      <c r="J33" s="30"/>
      <c r="K33" s="30"/>
      <c r="O33" s="30"/>
    </row>
    <row r="34" spans="2:15" ht="15.75">
      <c r="B34" s="209" t="s">
        <v>25</v>
      </c>
      <c r="C34" s="204"/>
      <c r="D34" s="204"/>
      <c r="E34" s="205"/>
      <c r="F34" s="170"/>
      <c r="G34" s="237"/>
      <c r="H34" s="58"/>
      <c r="I34" s="58"/>
      <c r="J34" s="30"/>
      <c r="K34" s="30"/>
      <c r="O34" s="30"/>
    </row>
    <row r="35" spans="2:15" ht="15.75">
      <c r="B35" s="238"/>
      <c r="C35" s="204" t="s">
        <v>23</v>
      </c>
      <c r="D35" s="204"/>
      <c r="E35" s="206">
        <f>SUM(C24,F24)+1</f>
        <v>151.80000000000001</v>
      </c>
      <c r="F35" s="271" t="s">
        <v>59</v>
      </c>
      <c r="G35" s="239">
        <f>ROUNDDOWN(((E13*E14*E15)/8),0)</f>
        <v>300</v>
      </c>
      <c r="H35" s="272" t="s">
        <v>74</v>
      </c>
      <c r="I35" s="273"/>
      <c r="O35" s="30"/>
    </row>
    <row r="36" spans="2:15" ht="18">
      <c r="B36" s="209"/>
      <c r="C36" s="204" t="s">
        <v>60</v>
      </c>
      <c r="D36" s="204"/>
      <c r="E36" s="206">
        <f>E35*E11</f>
        <v>303.60000000000002</v>
      </c>
      <c r="F36" s="271"/>
      <c r="G36" s="240"/>
      <c r="H36" s="272"/>
      <c r="I36" s="273"/>
      <c r="O36" s="30"/>
    </row>
    <row r="37" spans="2:15" ht="18">
      <c r="B37" s="209"/>
      <c r="C37" s="204"/>
      <c r="D37" s="204"/>
      <c r="E37" s="206"/>
      <c r="F37" s="209" t="s">
        <v>53</v>
      </c>
      <c r="G37" s="241">
        <f>E13*E14</f>
        <v>600</v>
      </c>
      <c r="H37" s="58"/>
      <c r="I37" s="58"/>
      <c r="J37" s="30"/>
      <c r="K37" s="30"/>
      <c r="O37" s="30"/>
    </row>
    <row r="38" spans="2:15" ht="15.75">
      <c r="B38" s="209" t="s">
        <v>26</v>
      </c>
      <c r="C38" s="204"/>
      <c r="D38" s="204"/>
      <c r="E38" s="206"/>
      <c r="F38" s="211"/>
      <c r="G38" s="240"/>
      <c r="H38" s="58"/>
      <c r="I38" s="58"/>
      <c r="J38" s="30"/>
      <c r="K38" s="30"/>
      <c r="O38" s="30"/>
    </row>
    <row r="39" spans="2:15" ht="15.75">
      <c r="B39" s="209"/>
      <c r="C39" s="204" t="s">
        <v>24</v>
      </c>
      <c r="D39" s="204"/>
      <c r="E39" s="206">
        <f>E28</f>
        <v>23</v>
      </c>
      <c r="F39" s="165"/>
      <c r="G39" s="242"/>
      <c r="H39" s="58"/>
      <c r="I39" s="58"/>
      <c r="J39" s="30"/>
      <c r="K39" s="30"/>
      <c r="O39" s="30"/>
    </row>
    <row r="40" spans="2:15" ht="18">
      <c r="B40" s="209"/>
      <c r="C40" s="204" t="s">
        <v>55</v>
      </c>
      <c r="D40" s="204"/>
      <c r="E40" s="206">
        <f>E10*E11</f>
        <v>10</v>
      </c>
      <c r="F40" s="267" t="str">
        <f>IF(G37&lt;(E36+E41+1),"You don't have enough space to keep all calves in your shed","")</f>
        <v/>
      </c>
      <c r="G40" s="268"/>
      <c r="H40" s="43"/>
      <c r="I40" s="44"/>
      <c r="J40" s="45"/>
      <c r="K40" s="30"/>
      <c r="L40" s="30"/>
      <c r="M40" s="30"/>
      <c r="N40" s="30"/>
    </row>
    <row r="41" spans="2:15" ht="18">
      <c r="B41" s="209"/>
      <c r="C41" s="204" t="s">
        <v>56</v>
      </c>
      <c r="D41" s="204"/>
      <c r="E41" s="206">
        <f>E39*E40</f>
        <v>230</v>
      </c>
      <c r="F41" s="267"/>
      <c r="G41" s="268"/>
      <c r="H41" s="43"/>
      <c r="I41" s="44"/>
      <c r="J41" s="45"/>
      <c r="K41" s="30"/>
      <c r="L41" s="30"/>
      <c r="M41" s="30"/>
      <c r="N41" s="30"/>
    </row>
    <row r="42" spans="2:15" ht="15.75">
      <c r="B42" s="243"/>
      <c r="C42" s="244"/>
      <c r="D42" s="244"/>
      <c r="E42" s="244"/>
      <c r="F42" s="269"/>
      <c r="G42" s="270"/>
      <c r="H42" s="30"/>
      <c r="I42" s="30"/>
      <c r="J42" s="30"/>
      <c r="K42" s="30"/>
      <c r="L42" s="30"/>
      <c r="M42" s="30"/>
      <c r="N42" s="30"/>
    </row>
    <row r="43" spans="2:15">
      <c r="C43" s="30"/>
      <c r="D43" s="30"/>
      <c r="E43" s="30"/>
      <c r="F43" s="58"/>
      <c r="G43" s="30"/>
      <c r="H43" s="30"/>
      <c r="I43" s="30"/>
      <c r="J43" s="30"/>
      <c r="K43" s="30"/>
      <c r="L43" s="30"/>
      <c r="M43" s="30"/>
      <c r="N43" s="30"/>
    </row>
    <row r="44" spans="2:15">
      <c r="F44" s="102"/>
      <c r="H44" s="7"/>
      <c r="I44" s="7"/>
      <c r="J44" s="8"/>
    </row>
    <row r="45" spans="2:15">
      <c r="H45" s="7"/>
      <c r="I45" s="2"/>
      <c r="J45" s="8"/>
    </row>
  </sheetData>
  <sheetProtection password="F42B" sheet="1" objects="1" scenarios="1"/>
  <mergeCells count="10">
    <mergeCell ref="C20:C21"/>
    <mergeCell ref="E20:E21"/>
    <mergeCell ref="B19:B21"/>
    <mergeCell ref="C19:E19"/>
    <mergeCell ref="F19:G19"/>
    <mergeCell ref="F40:G42"/>
    <mergeCell ref="F35:F36"/>
    <mergeCell ref="F20:F21"/>
    <mergeCell ref="H35:I36"/>
    <mergeCell ref="G20:G21"/>
  </mergeCells>
  <phoneticPr fontId="17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Planning Tool</vt:lpstr>
      <vt:lpstr>Individual</vt:lpstr>
      <vt:lpstr>Group</vt:lpstr>
      <vt:lpstr>Hybrid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McNeil</dc:creator>
  <cp:lastModifiedBy>Robert Cumbrae-Stewart</cp:lastModifiedBy>
  <dcterms:created xsi:type="dcterms:W3CDTF">2010-10-04T09:37:04Z</dcterms:created>
  <dcterms:modified xsi:type="dcterms:W3CDTF">2011-08-22T00:33:54Z</dcterms:modified>
</cp:coreProperties>
</file>