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codeName="{22E68647-3C60-695B-3CA0-4895CD717B8A}"/>
  <workbookPr backupFile="1" codeName="ThisWorkbook" defaultThemeVersion="124226"/>
  <mc:AlternateContent xmlns:mc="http://schemas.openxmlformats.org/markup-compatibility/2006">
    <mc:Choice Requires="x15">
      <x15ac:absPath xmlns:x15ac="http://schemas.microsoft.com/office/spreadsheetml/2010/11/ac" url="I:\FPI\Farm Business Management\Resources\"/>
    </mc:Choice>
  </mc:AlternateContent>
  <xr:revisionPtr revIDLastSave="0" documentId="8_{4CB2FC78-E3A0-40A8-944B-0AFC5D1C0712}" xr6:coauthVersionLast="45" xr6:coauthVersionMax="45" xr10:uidLastSave="{00000000-0000-0000-0000-000000000000}"/>
  <bookViews>
    <workbookView xWindow="-108" yWindow="-108" windowWidth="23256" windowHeight="14016" tabRatio="557" xr2:uid="{00000000-000D-0000-FFFF-FFFF00000000}"/>
  </bookViews>
  <sheets>
    <sheet name="Cover" sheetId="46" r:id="rId1"/>
    <sheet name="Cashflow" sheetId="45" r:id="rId2"/>
    <sheet name="Summary" sheetId="36" r:id="rId3"/>
    <sheet name="Standard chart of accounts" sheetId="47" r:id="rId4"/>
    <sheet name="DairyBase Import" sheetId="43" state="hidden" r:id="rId5"/>
    <sheet name="Working" sheetId="5" state="hidden" r:id="rId6"/>
  </sheets>
  <definedNames>
    <definedName name="AreaIrrigated">'DairyBase Import'!#REF!</definedName>
    <definedName name="AreaIrrigatedMilking">'DairyBase Import'!$C$59</definedName>
    <definedName name="AreaIrrigatedSupport">'DairyBase Import'!$C$60</definedName>
    <definedName name="AreaMilking">'DairyBase Import'!#REF!</definedName>
    <definedName name="AreaUsable">'DairyBase Import'!#REF!</definedName>
    <definedName name="AssetsLandAndBuildingsClosing">'DairyBase Import'!#REF!</definedName>
    <definedName name="AssetsLandAndBuildingsOpening">'DairyBase Import'!#REF!</definedName>
    <definedName name="AssetsOwnedWaterClosing">'DairyBase Import'!#REF!</definedName>
    <definedName name="AssetsOwnedWaterOpening">'DairyBase Import'!#REF!</definedName>
    <definedName name="CashFlowFarmNet">'DairyBase Import'!#REF!</definedName>
    <definedName name="CashFlowFarmOperatingSurplus">'DairyBase Import'!#REF!</definedName>
    <definedName name="CopInclInventory">'DairyBase Import'!#REF!</definedName>
    <definedName name="CowMilkerNumber">'DairyBase Import'!#REF!</definedName>
    <definedName name="CowNumberPerMilkingHa">'DairyBase Import'!#REF!</definedName>
    <definedName name="DairyBase">Cashflow!$S$1</definedName>
    <definedName name="DBImport" localSheetId="4">'DairyBase Import'!$AB$1:$AD$500</definedName>
    <definedName name="EBIT">'DairyBase Import'!#REF!</definedName>
    <definedName name="EquityChange">'DairyBase Import'!#REF!</definedName>
    <definedName name="EquityPercentAvg">'DairyBase Import'!#REF!</definedName>
    <definedName name="ExpenseConcentratesPurchase">'DairyBase Import'!#REF!</definedName>
    <definedName name="ExpenseEmployedPeople">'DairyBase Import'!#REF!</definedName>
    <definedName name="ExpenseFarmWorking">'DairyBase Import'!#REF!</definedName>
    <definedName name="ExpenseFeedWaterInventoryChange">'DairyBase Import'!#REF!</definedName>
    <definedName name="ExpenseFodderPurchase">'DairyBase Import'!#REF!</definedName>
    <definedName name="ExpenseHerdTotal">'DairyBase Import'!#REF!</definedName>
    <definedName name="ExpenseInterest">'DairyBase Import'!#REF!</definedName>
    <definedName name="ExpenseLease">'DairyBase Import'!#REF!</definedName>
    <definedName name="ExpenseOtherFeedPurchase">'DairyBase Import'!#REF!</definedName>
    <definedName name="ExpenseOtherOverheadsTotal">'DairyBase Import'!#REF!</definedName>
    <definedName name="ExpenseOverheadsTotal">'DairyBase Import'!#REF!</definedName>
    <definedName name="ExpenseRegistrationInsurance">'DairyBase Import'!#REF!</definedName>
    <definedName name="ExpenseRepairsMaintenance">'DairyBase Import'!#REF!</definedName>
    <definedName name="ExpenseShedTotal">'DairyBase Import'!#REF!</definedName>
    <definedName name="ExpenseVariableTotal">'DairyBase Import'!#REF!</definedName>
    <definedName name="FeedHomegrownTDMPerMilkingHa">'DairyBase Import'!#REF!</definedName>
    <definedName name="FeedHomegrownTDMPerUsableHa">'DairyBase Import'!$F$78</definedName>
    <definedName name="IN" localSheetId="4">'DairyBase Import'!#REF!</definedName>
    <definedName name="IncomeFarmOther">'DairyBase Import'!#REF!</definedName>
    <definedName name="IncomeMilkTotal">'DairyBase Import'!#REF!</definedName>
    <definedName name="IncomeTotal">'DairyBase Import'!#REF!</definedName>
    <definedName name="LabourCowsPerFte">'DairyBase Import'!#REF!</definedName>
    <definedName name="MilkLitresTotal">'DairyBase Import'!#REF!</definedName>
    <definedName name="MilkSolidsKgTotal">'DairyBase Import'!#REF!</definedName>
    <definedName name="NetProfitBeforeTax">'DairyBase Import'!#REF!</definedName>
    <definedName name="OperatingCostTotal">'DairyBase Import'!#REF!</definedName>
    <definedName name="_xlnm.Print_Area" localSheetId="1">Cashflow!$A$1:$R$91</definedName>
    <definedName name="_xlnm.Print_Area" localSheetId="3">'Standard chart of accounts'!$A$1:$K$53</definedName>
    <definedName name="_xlnm.Print_Area" localSheetId="2">Summary!$A$1:$K$97</definedName>
    <definedName name="_xlnm.Print_Titles" localSheetId="1">Cashflow!$1:$17</definedName>
    <definedName name="ReturnEquityExclAppreciation">'DairyBase Import'!#REF!</definedName>
    <definedName name="ReturnOnCapitalExclAppreciation">'DairyBase Import'!#REF!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9" i="45" l="1"/>
  <c r="B17" i="45"/>
  <c r="K37" i="36" l="1"/>
  <c r="J37" i="36"/>
  <c r="K42" i="36"/>
  <c r="J42" i="36"/>
  <c r="S29" i="45"/>
  <c r="S33" i="45"/>
  <c r="D33" i="43"/>
  <c r="E33" i="43"/>
  <c r="D29" i="43"/>
  <c r="E29" i="43"/>
  <c r="R33" i="45"/>
  <c r="E42" i="36" s="1"/>
  <c r="R29" i="45"/>
  <c r="E37" i="36" s="1"/>
  <c r="E9" i="43" l="1"/>
  <c r="D9" i="43"/>
  <c r="E8" i="43"/>
  <c r="D8" i="43"/>
  <c r="E7" i="43"/>
  <c r="D7" i="43"/>
  <c r="E6" i="43"/>
  <c r="D6" i="43"/>
  <c r="E5" i="43"/>
  <c r="D5" i="43"/>
  <c r="E4" i="43"/>
  <c r="D4" i="43"/>
  <c r="B7" i="43"/>
  <c r="B8" i="43"/>
  <c r="B4" i="43"/>
  <c r="B9" i="43"/>
  <c r="B6" i="43"/>
  <c r="B5" i="43"/>
  <c r="T16" i="36" l="1"/>
  <c r="S16" i="36"/>
  <c r="N23" i="36"/>
  <c r="N22" i="36"/>
  <c r="N21" i="36"/>
  <c r="N19" i="36"/>
  <c r="D57" i="43" l="1"/>
  <c r="E57" i="43"/>
  <c r="B57" i="43"/>
  <c r="S57" i="45" l="1"/>
  <c r="E82" i="43"/>
  <c r="D82" i="43"/>
  <c r="E81" i="43"/>
  <c r="D81" i="43"/>
  <c r="E80" i="43"/>
  <c r="D80" i="43"/>
  <c r="E78" i="43"/>
  <c r="D78" i="43"/>
  <c r="E75" i="43"/>
  <c r="D75" i="43"/>
  <c r="E71" i="43"/>
  <c r="D71" i="43"/>
  <c r="E70" i="43"/>
  <c r="D70" i="43"/>
  <c r="E69" i="43"/>
  <c r="D69" i="43"/>
  <c r="E65" i="43"/>
  <c r="D65" i="43"/>
  <c r="E63" i="43"/>
  <c r="D63" i="43"/>
  <c r="E61" i="43"/>
  <c r="D61" i="43"/>
  <c r="E59" i="43"/>
  <c r="D59" i="43"/>
  <c r="E58" i="43"/>
  <c r="D58" i="43"/>
  <c r="E55" i="43"/>
  <c r="D55" i="43"/>
  <c r="E54" i="43"/>
  <c r="D54" i="43"/>
  <c r="E52" i="43"/>
  <c r="D52" i="43"/>
  <c r="E51" i="43"/>
  <c r="D51" i="43"/>
  <c r="E42" i="43"/>
  <c r="D42" i="43"/>
  <c r="E50" i="43"/>
  <c r="D50" i="43"/>
  <c r="E49" i="43"/>
  <c r="D49" i="43"/>
  <c r="E48" i="43"/>
  <c r="D48" i="43"/>
  <c r="E46" i="43"/>
  <c r="D46" i="43"/>
  <c r="E44" i="43"/>
  <c r="D44" i="43"/>
  <c r="E43" i="43"/>
  <c r="D43" i="43"/>
  <c r="E41" i="43"/>
  <c r="D41" i="43"/>
  <c r="E38" i="43"/>
  <c r="D38" i="43"/>
  <c r="E35" i="43"/>
  <c r="D35" i="43"/>
  <c r="E34" i="43"/>
  <c r="D34" i="43"/>
  <c r="E32" i="43"/>
  <c r="D32" i="43"/>
  <c r="E31" i="43"/>
  <c r="D31" i="43"/>
  <c r="E30" i="43"/>
  <c r="D30" i="43"/>
  <c r="E28" i="43"/>
  <c r="D28" i="43"/>
  <c r="E27" i="43"/>
  <c r="D27" i="43"/>
  <c r="E26" i="43"/>
  <c r="D26" i="43"/>
  <c r="E24" i="43"/>
  <c r="D24" i="43"/>
  <c r="E23" i="43"/>
  <c r="D23" i="43"/>
  <c r="E22" i="43"/>
  <c r="D22" i="43"/>
  <c r="E21" i="43"/>
  <c r="D21" i="43"/>
  <c r="E19" i="43"/>
  <c r="D19" i="43"/>
  <c r="B75" i="43"/>
  <c r="B48" i="43"/>
  <c r="B22" i="43"/>
  <c r="B19" i="43"/>
  <c r="B55" i="43"/>
  <c r="B50" i="43"/>
  <c r="B65" i="43"/>
  <c r="B59" i="43"/>
  <c r="B82" i="43"/>
  <c r="B35" i="43"/>
  <c r="B80" i="43"/>
  <c r="B70" i="43"/>
  <c r="B69" i="43"/>
  <c r="B54" i="43"/>
  <c r="B61" i="43"/>
  <c r="B44" i="43"/>
  <c r="B27" i="43"/>
  <c r="B24" i="43"/>
  <c r="B78" i="43"/>
  <c r="B63" i="43"/>
  <c r="B42" i="43"/>
  <c r="B46" i="43"/>
  <c r="B31" i="43"/>
  <c r="B26" i="43"/>
  <c r="B21" i="43"/>
  <c r="B58" i="43"/>
  <c r="B41" i="43"/>
  <c r="B32" i="43"/>
  <c r="B81" i="43"/>
  <c r="B71" i="43"/>
  <c r="B52" i="43"/>
  <c r="B49" i="43"/>
  <c r="B34" i="43"/>
  <c r="B28" i="43"/>
  <c r="B23" i="43"/>
  <c r="S80" i="45" l="1"/>
  <c r="S81" i="45"/>
  <c r="S82" i="45"/>
  <c r="S78" i="45"/>
  <c r="S75" i="45"/>
  <c r="S69" i="45"/>
  <c r="S71" i="45"/>
  <c r="S70" i="45"/>
  <c r="S65" i="45"/>
  <c r="S63" i="45"/>
  <c r="S61" i="45"/>
  <c r="S59" i="45"/>
  <c r="S58" i="45"/>
  <c r="S54" i="45"/>
  <c r="S55" i="45"/>
  <c r="S50" i="45"/>
  <c r="S42" i="45"/>
  <c r="S52" i="45"/>
  <c r="S48" i="45"/>
  <c r="S49" i="45"/>
  <c r="S46" i="45"/>
  <c r="S41" i="45"/>
  <c r="S44" i="45"/>
  <c r="S26" i="45"/>
  <c r="S34" i="45"/>
  <c r="S35" i="45"/>
  <c r="S31" i="45"/>
  <c r="S32" i="45"/>
  <c r="S28" i="45"/>
  <c r="S27" i="45"/>
  <c r="S21" i="45"/>
  <c r="S22" i="45"/>
  <c r="S23" i="45"/>
  <c r="S24" i="45"/>
  <c r="S19" i="45"/>
  <c r="B85" i="43"/>
  <c r="B87" i="43" s="1"/>
  <c r="B38" i="43"/>
  <c r="B43" i="43"/>
  <c r="S43" i="45" l="1"/>
  <c r="S38" i="45"/>
  <c r="B51" i="43"/>
  <c r="B30" i="43"/>
  <c r="S51" i="45" l="1"/>
  <c r="S30" i="45"/>
  <c r="Q34" i="45"/>
  <c r="P34" i="45"/>
  <c r="O34" i="45"/>
  <c r="N34" i="45"/>
  <c r="M34" i="45"/>
  <c r="L34" i="45"/>
  <c r="K34" i="45"/>
  <c r="J34" i="45"/>
  <c r="I34" i="45"/>
  <c r="H34" i="45"/>
  <c r="G34" i="45"/>
  <c r="F34" i="45"/>
  <c r="Q30" i="45"/>
  <c r="P30" i="45"/>
  <c r="O30" i="45"/>
  <c r="N30" i="45"/>
  <c r="M30" i="45"/>
  <c r="L30" i="45"/>
  <c r="K30" i="45"/>
  <c r="J30" i="45"/>
  <c r="I30" i="45"/>
  <c r="H30" i="45"/>
  <c r="G30" i="45"/>
  <c r="F30" i="45"/>
  <c r="I86" i="36" l="1"/>
  <c r="I85" i="36"/>
  <c r="F78" i="45"/>
  <c r="G78" i="45"/>
  <c r="H78" i="45"/>
  <c r="I78" i="45"/>
  <c r="J78" i="45"/>
  <c r="K78" i="45"/>
  <c r="L78" i="45"/>
  <c r="N78" i="45"/>
  <c r="O78" i="45"/>
  <c r="P78" i="45"/>
  <c r="Q78" i="45"/>
  <c r="M78" i="45"/>
  <c r="R77" i="45"/>
  <c r="E86" i="36" s="1"/>
  <c r="K86" i="36" s="1"/>
  <c r="J86" i="36" l="1"/>
  <c r="R74" i="45"/>
  <c r="E83" i="36" s="1"/>
  <c r="J83" i="36" s="1"/>
  <c r="K83" i="36" l="1"/>
  <c r="F51" i="45" l="1"/>
  <c r="E14" i="45" l="1"/>
  <c r="E15" i="45" s="1"/>
  <c r="B47" i="45"/>
  <c r="S19" i="36"/>
  <c r="Q16" i="36"/>
  <c r="E27" i="36"/>
  <c r="E20" i="36"/>
  <c r="E24" i="36" s="1"/>
  <c r="H51" i="45"/>
  <c r="I51" i="45"/>
  <c r="J51" i="45"/>
  <c r="K51" i="45"/>
  <c r="L51" i="45"/>
  <c r="M51" i="45"/>
  <c r="N51" i="45"/>
  <c r="O51" i="45"/>
  <c r="P51" i="45"/>
  <c r="Q51" i="45"/>
  <c r="G51" i="45"/>
  <c r="F24" i="45"/>
  <c r="F59" i="45"/>
  <c r="F43" i="45"/>
  <c r="G24" i="45"/>
  <c r="G59" i="45"/>
  <c r="G43" i="45"/>
  <c r="G85" i="45"/>
  <c r="H85" i="45"/>
  <c r="I85" i="45"/>
  <c r="J85" i="45"/>
  <c r="K85" i="45"/>
  <c r="L85" i="45"/>
  <c r="M85" i="45"/>
  <c r="N85" i="45"/>
  <c r="O85" i="45"/>
  <c r="P85" i="45"/>
  <c r="Q85" i="45"/>
  <c r="R56" i="45"/>
  <c r="E68" i="36" s="1"/>
  <c r="R57" i="45"/>
  <c r="E69" i="36" s="1"/>
  <c r="R20" i="45"/>
  <c r="E28" i="36" s="1"/>
  <c r="R72" i="45"/>
  <c r="R73" i="45"/>
  <c r="R66" i="45"/>
  <c r="R67" i="45"/>
  <c r="R68" i="45"/>
  <c r="E78" i="36" s="1"/>
  <c r="H16" i="36"/>
  <c r="Q70" i="45"/>
  <c r="P70" i="45"/>
  <c r="O70" i="45"/>
  <c r="N70" i="45"/>
  <c r="M70" i="45"/>
  <c r="L70" i="45"/>
  <c r="K70" i="45"/>
  <c r="J70" i="45"/>
  <c r="I70" i="45"/>
  <c r="H70" i="45"/>
  <c r="G70" i="45"/>
  <c r="F70" i="45"/>
  <c r="Q59" i="45"/>
  <c r="P59" i="45"/>
  <c r="O59" i="45"/>
  <c r="N59" i="45"/>
  <c r="M59" i="45"/>
  <c r="L59" i="45"/>
  <c r="K59" i="45"/>
  <c r="J59" i="45"/>
  <c r="I59" i="45"/>
  <c r="H59" i="45"/>
  <c r="Q24" i="45"/>
  <c r="P24" i="45"/>
  <c r="O24" i="45"/>
  <c r="N24" i="45"/>
  <c r="M24" i="45"/>
  <c r="L24" i="45"/>
  <c r="K24" i="45"/>
  <c r="J24" i="45"/>
  <c r="I24" i="45"/>
  <c r="H24" i="45"/>
  <c r="E11" i="45"/>
  <c r="R84" i="45"/>
  <c r="E94" i="36" s="1"/>
  <c r="R82" i="45"/>
  <c r="E92" i="36" s="1"/>
  <c r="S85" i="45"/>
  <c r="R81" i="45"/>
  <c r="E91" i="36" s="1"/>
  <c r="R71" i="45"/>
  <c r="R76" i="45"/>
  <c r="E85" i="36" s="1"/>
  <c r="R75" i="45"/>
  <c r="E84" i="36" s="1"/>
  <c r="R69" i="45"/>
  <c r="E79" i="36" s="1"/>
  <c r="R65" i="45"/>
  <c r="R58" i="45"/>
  <c r="E70" i="36" s="1"/>
  <c r="R55" i="45"/>
  <c r="E67" i="36" s="1"/>
  <c r="R54" i="45"/>
  <c r="E66" i="36" s="1"/>
  <c r="R42" i="45"/>
  <c r="E52" i="36" s="1"/>
  <c r="R50" i="45"/>
  <c r="E61" i="36" s="1"/>
  <c r="R49" i="45"/>
  <c r="E60" i="36" s="1"/>
  <c r="R44" i="45"/>
  <c r="E55" i="36" s="1"/>
  <c r="R48" i="45"/>
  <c r="E59" i="36" s="1"/>
  <c r="R47" i="45"/>
  <c r="E58" i="36" s="1"/>
  <c r="R46" i="45"/>
  <c r="E57" i="36" s="1"/>
  <c r="R45" i="45"/>
  <c r="E56" i="36" s="1"/>
  <c r="R41" i="45"/>
  <c r="E51" i="36" s="1"/>
  <c r="R40" i="45"/>
  <c r="E50" i="36" s="1"/>
  <c r="R39" i="45"/>
  <c r="E49" i="36" s="1"/>
  <c r="R38" i="45"/>
  <c r="E48" i="36" s="1"/>
  <c r="R37" i="45"/>
  <c r="E47" i="36" s="1"/>
  <c r="R36" i="45"/>
  <c r="E46" i="36" s="1"/>
  <c r="O43" i="45"/>
  <c r="N43" i="45"/>
  <c r="M43" i="45"/>
  <c r="L43" i="45"/>
  <c r="K43" i="45"/>
  <c r="J43" i="45"/>
  <c r="I43" i="45"/>
  <c r="H43" i="45"/>
  <c r="Q43" i="45"/>
  <c r="P43" i="45"/>
  <c r="P52" i="45" s="1"/>
  <c r="R32" i="45"/>
  <c r="E41" i="36" s="1"/>
  <c r="R31" i="45"/>
  <c r="R28" i="45"/>
  <c r="E36" i="36" s="1"/>
  <c r="R27" i="45"/>
  <c r="E35" i="36" s="1"/>
  <c r="R26" i="45"/>
  <c r="R23" i="45"/>
  <c r="E31" i="36" s="1"/>
  <c r="J31" i="36" s="1"/>
  <c r="R22" i="45"/>
  <c r="E30" i="36" s="1"/>
  <c r="R21" i="45"/>
  <c r="E29" i="36" s="1"/>
  <c r="Q11" i="45"/>
  <c r="P11" i="45"/>
  <c r="O11" i="45"/>
  <c r="N11" i="45"/>
  <c r="M11" i="45"/>
  <c r="L11" i="45"/>
  <c r="K11" i="45"/>
  <c r="J11" i="45"/>
  <c r="I11" i="45"/>
  <c r="H11" i="45"/>
  <c r="G11" i="45"/>
  <c r="F11" i="45"/>
  <c r="R11" i="45"/>
  <c r="R35" i="45"/>
  <c r="E45" i="36" s="1"/>
  <c r="F85" i="45"/>
  <c r="R83" i="45"/>
  <c r="E93" i="36" s="1"/>
  <c r="J19" i="36"/>
  <c r="K19" i="36"/>
  <c r="B111" i="5"/>
  <c r="A114" i="5"/>
  <c r="A113" i="5"/>
  <c r="A112" i="5"/>
  <c r="A56" i="5"/>
  <c r="A58" i="5"/>
  <c r="A57" i="5"/>
  <c r="A55" i="5"/>
  <c r="A54" i="5"/>
  <c r="H37" i="36" l="1"/>
  <c r="H42" i="36"/>
  <c r="K31" i="36"/>
  <c r="J45" i="36"/>
  <c r="K45" i="36"/>
  <c r="K46" i="36"/>
  <c r="J46" i="36"/>
  <c r="K50" i="36"/>
  <c r="J50" i="36"/>
  <c r="J58" i="36"/>
  <c r="K58" i="36"/>
  <c r="J61" i="36"/>
  <c r="K61" i="36"/>
  <c r="J70" i="36"/>
  <c r="K70" i="36"/>
  <c r="J85" i="36"/>
  <c r="K85" i="36"/>
  <c r="J92" i="36"/>
  <c r="K92" i="36"/>
  <c r="J69" i="36"/>
  <c r="K69" i="36"/>
  <c r="J41" i="36"/>
  <c r="K41" i="36"/>
  <c r="J47" i="36"/>
  <c r="K47" i="36"/>
  <c r="J59" i="36"/>
  <c r="K59" i="36"/>
  <c r="K52" i="36"/>
  <c r="J52" i="36"/>
  <c r="J94" i="36"/>
  <c r="K94" i="36"/>
  <c r="K68" i="36"/>
  <c r="J68" i="36"/>
  <c r="H45" i="36"/>
  <c r="K93" i="36"/>
  <c r="J93" i="36"/>
  <c r="K29" i="36"/>
  <c r="J29" i="36"/>
  <c r="J35" i="36"/>
  <c r="K35" i="36"/>
  <c r="J48" i="36"/>
  <c r="K48" i="36"/>
  <c r="K56" i="36"/>
  <c r="J56" i="36"/>
  <c r="J55" i="36"/>
  <c r="K55" i="36"/>
  <c r="J66" i="36"/>
  <c r="K66" i="36"/>
  <c r="K79" i="36"/>
  <c r="J79" i="36"/>
  <c r="J91" i="36"/>
  <c r="K91" i="36"/>
  <c r="J78" i="36"/>
  <c r="K78" i="36"/>
  <c r="J30" i="36"/>
  <c r="K30" i="36"/>
  <c r="K36" i="36"/>
  <c r="J36" i="36"/>
  <c r="J49" i="36"/>
  <c r="K49" i="36"/>
  <c r="J57" i="36"/>
  <c r="K57" i="36"/>
  <c r="K60" i="36"/>
  <c r="J60" i="36"/>
  <c r="J67" i="36"/>
  <c r="K67" i="36"/>
  <c r="J84" i="36"/>
  <c r="K84" i="36"/>
  <c r="J28" i="36"/>
  <c r="K28" i="36"/>
  <c r="N25" i="36"/>
  <c r="J27" i="36"/>
  <c r="E25" i="36"/>
  <c r="K27" i="36"/>
  <c r="E40" i="36"/>
  <c r="R34" i="45"/>
  <c r="E43" i="36" s="1"/>
  <c r="E34" i="36"/>
  <c r="R30" i="45"/>
  <c r="E38" i="36" s="1"/>
  <c r="H38" i="36" s="1"/>
  <c r="R59" i="45"/>
  <c r="E71" i="36" s="1"/>
  <c r="P61" i="45"/>
  <c r="P63" i="45" s="1"/>
  <c r="P80" i="45" s="1"/>
  <c r="N52" i="45"/>
  <c r="N61" i="45" s="1"/>
  <c r="N63" i="45" s="1"/>
  <c r="O52" i="45"/>
  <c r="O61" i="45" s="1"/>
  <c r="O63" i="45" s="1"/>
  <c r="O80" i="45" s="1"/>
  <c r="O87" i="45" s="1"/>
  <c r="R51" i="45"/>
  <c r="E62" i="36" s="1"/>
  <c r="G52" i="45"/>
  <c r="G61" i="45" s="1"/>
  <c r="G63" i="45" s="1"/>
  <c r="J52" i="45"/>
  <c r="J61" i="45" s="1"/>
  <c r="J63" i="45" s="1"/>
  <c r="Q52" i="45"/>
  <c r="Q61" i="45" s="1"/>
  <c r="Q63" i="45" s="1"/>
  <c r="M52" i="45"/>
  <c r="M61" i="45" s="1"/>
  <c r="M63" i="45" s="1"/>
  <c r="I52" i="45"/>
  <c r="I61" i="45" s="1"/>
  <c r="I63" i="45" s="1"/>
  <c r="K52" i="45"/>
  <c r="K61" i="45" s="1"/>
  <c r="K63" i="45" s="1"/>
  <c r="R85" i="45"/>
  <c r="E95" i="36" s="1"/>
  <c r="H95" i="36" s="1"/>
  <c r="H27" i="36"/>
  <c r="H79" i="36"/>
  <c r="H30" i="36"/>
  <c r="H91" i="36"/>
  <c r="H40" i="36"/>
  <c r="H49" i="36"/>
  <c r="H68" i="36"/>
  <c r="H86" i="36"/>
  <c r="H85" i="36"/>
  <c r="H29" i="36"/>
  <c r="H59" i="36"/>
  <c r="H84" i="36"/>
  <c r="H48" i="36"/>
  <c r="H66" i="36"/>
  <c r="H92" i="36"/>
  <c r="H20" i="36"/>
  <c r="H57" i="36"/>
  <c r="H56" i="36"/>
  <c r="H55" i="36"/>
  <c r="H47" i="36"/>
  <c r="H36" i="36"/>
  <c r="H60" i="36"/>
  <c r="H67" i="36"/>
  <c r="H93" i="36"/>
  <c r="H19" i="36"/>
  <c r="H31" i="36"/>
  <c r="H52" i="36"/>
  <c r="H50" i="36"/>
  <c r="H46" i="36"/>
  <c r="H41" i="36"/>
  <c r="H35" i="36"/>
  <c r="H61" i="36"/>
  <c r="H70" i="36"/>
  <c r="H94" i="36"/>
  <c r="G16" i="36"/>
  <c r="J20" i="36"/>
  <c r="H58" i="36"/>
  <c r="H28" i="36"/>
  <c r="K20" i="36"/>
  <c r="H52" i="45"/>
  <c r="H61" i="45" s="1"/>
  <c r="H63" i="45" s="1"/>
  <c r="E77" i="36"/>
  <c r="H77" i="36" s="1"/>
  <c r="E82" i="36"/>
  <c r="H82" i="36" s="1"/>
  <c r="R70" i="45"/>
  <c r="E80" i="36" s="1"/>
  <c r="L52" i="45"/>
  <c r="L61" i="45" s="1"/>
  <c r="L63" i="45" s="1"/>
  <c r="R78" i="45"/>
  <c r="E87" i="36" s="1"/>
  <c r="H87" i="36" s="1"/>
  <c r="N20" i="36"/>
  <c r="S87" i="45"/>
  <c r="Q19" i="36"/>
  <c r="E5" i="45"/>
  <c r="E9" i="45"/>
  <c r="F15" i="45"/>
  <c r="E8" i="45"/>
  <c r="H69" i="36"/>
  <c r="H78" i="36"/>
  <c r="T19" i="36"/>
  <c r="R43" i="45"/>
  <c r="E53" i="36" s="1"/>
  <c r="R24" i="45"/>
  <c r="E32" i="36" s="1"/>
  <c r="I37" i="36" s="1"/>
  <c r="F52" i="45"/>
  <c r="F61" i="45" s="1"/>
  <c r="G46" i="36" l="1"/>
  <c r="G37" i="36"/>
  <c r="G42" i="36"/>
  <c r="H32" i="36"/>
  <c r="I42" i="36"/>
  <c r="J34" i="36"/>
  <c r="K34" i="36"/>
  <c r="J43" i="36"/>
  <c r="K43" i="36"/>
  <c r="K53" i="36"/>
  <c r="J53" i="36"/>
  <c r="J80" i="36"/>
  <c r="K80" i="36"/>
  <c r="K82" i="36"/>
  <c r="J82" i="36"/>
  <c r="H43" i="36"/>
  <c r="H53" i="36"/>
  <c r="J62" i="36"/>
  <c r="K62" i="36"/>
  <c r="J71" i="36"/>
  <c r="K71" i="36"/>
  <c r="J40" i="36"/>
  <c r="K40" i="36"/>
  <c r="J32" i="36"/>
  <c r="K32" i="36"/>
  <c r="J87" i="36"/>
  <c r="K87" i="36"/>
  <c r="J77" i="36"/>
  <c r="K77" i="36"/>
  <c r="H80" i="36"/>
  <c r="H62" i="36"/>
  <c r="H71" i="36"/>
  <c r="H34" i="36"/>
  <c r="J95" i="36"/>
  <c r="K95" i="36"/>
  <c r="J38" i="36"/>
  <c r="K38" i="36"/>
  <c r="I71" i="36"/>
  <c r="Q80" i="45"/>
  <c r="Q87" i="45" s="1"/>
  <c r="L80" i="45"/>
  <c r="L87" i="45" s="1"/>
  <c r="H80" i="45"/>
  <c r="H87" i="45" s="1"/>
  <c r="K80" i="45"/>
  <c r="K87" i="45" s="1"/>
  <c r="J80" i="45"/>
  <c r="J87" i="45" s="1"/>
  <c r="N80" i="45"/>
  <c r="N87" i="45" s="1"/>
  <c r="I80" i="45"/>
  <c r="I87" i="45" s="1"/>
  <c r="G80" i="45"/>
  <c r="G87" i="45" s="1"/>
  <c r="M80" i="45"/>
  <c r="M87" i="45" s="1"/>
  <c r="Q20" i="36"/>
  <c r="N24" i="36"/>
  <c r="I54" i="36"/>
  <c r="I77" i="36"/>
  <c r="I63" i="36"/>
  <c r="I82" i="36"/>
  <c r="G69" i="36"/>
  <c r="G20" i="36"/>
  <c r="G57" i="36"/>
  <c r="G62" i="36"/>
  <c r="G45" i="36"/>
  <c r="G30" i="36"/>
  <c r="G78" i="36"/>
  <c r="G95" i="36"/>
  <c r="G53" i="36"/>
  <c r="G71" i="36"/>
  <c r="G48" i="36"/>
  <c r="G86" i="36"/>
  <c r="G67" i="36"/>
  <c r="G35" i="36"/>
  <c r="G80" i="36"/>
  <c r="G40" i="36"/>
  <c r="G82" i="36"/>
  <c r="G87" i="36"/>
  <c r="G91" i="36"/>
  <c r="G41" i="36"/>
  <c r="G77" i="36"/>
  <c r="G60" i="36"/>
  <c r="G29" i="36"/>
  <c r="G49" i="36"/>
  <c r="I31" i="36"/>
  <c r="I57" i="36"/>
  <c r="P87" i="45"/>
  <c r="I76" i="36"/>
  <c r="I65" i="36"/>
  <c r="I66" i="36"/>
  <c r="I41" i="36"/>
  <c r="I74" i="36"/>
  <c r="I59" i="36"/>
  <c r="I69" i="36"/>
  <c r="I58" i="36"/>
  <c r="I28" i="36"/>
  <c r="I61" i="36"/>
  <c r="I43" i="36"/>
  <c r="I92" i="36"/>
  <c r="I29" i="36"/>
  <c r="I93" i="36"/>
  <c r="I78" i="36"/>
  <c r="G66" i="36"/>
  <c r="G51" i="36"/>
  <c r="G32" i="36"/>
  <c r="G27" i="36"/>
  <c r="G93" i="36"/>
  <c r="G58" i="36"/>
  <c r="G38" i="36"/>
  <c r="G28" i="36"/>
  <c r="G92" i="36"/>
  <c r="G94" i="36"/>
  <c r="G59" i="36"/>
  <c r="G36" i="36"/>
  <c r="G56" i="36"/>
  <c r="G79" i="36"/>
  <c r="G55" i="36"/>
  <c r="G68" i="36"/>
  <c r="G85" i="36"/>
  <c r="G50" i="36"/>
  <c r="G31" i="36"/>
  <c r="G70" i="36"/>
  <c r="G52" i="36"/>
  <c r="G43" i="36"/>
  <c r="G34" i="36"/>
  <c r="G84" i="36"/>
  <c r="G61" i="36"/>
  <c r="G47" i="36"/>
  <c r="S20" i="36"/>
  <c r="I91" i="36"/>
  <c r="I36" i="36"/>
  <c r="I84" i="36"/>
  <c r="I44" i="36"/>
  <c r="I67" i="36"/>
  <c r="I80" i="36"/>
  <c r="I33" i="36"/>
  <c r="I48" i="36"/>
  <c r="I45" i="36"/>
  <c r="I60" i="36"/>
  <c r="I90" i="36"/>
  <c r="I52" i="36"/>
  <c r="I62" i="36"/>
  <c r="I81" i="36"/>
  <c r="I56" i="36"/>
  <c r="I87" i="36"/>
  <c r="I72" i="36"/>
  <c r="I49" i="36"/>
  <c r="I53" i="36"/>
  <c r="I94" i="36"/>
  <c r="I70" i="36"/>
  <c r="E10" i="45"/>
  <c r="I38" i="36"/>
  <c r="I34" i="36"/>
  <c r="I39" i="36"/>
  <c r="I55" i="36"/>
  <c r="I51" i="36"/>
  <c r="I30" i="36"/>
  <c r="I35" i="36"/>
  <c r="I47" i="36"/>
  <c r="I96" i="36"/>
  <c r="I40" i="36"/>
  <c r="I95" i="36"/>
  <c r="I32" i="36"/>
  <c r="I88" i="36"/>
  <c r="I46" i="36"/>
  <c r="I68" i="36"/>
  <c r="I27" i="36"/>
  <c r="I50" i="36"/>
  <c r="I79" i="36"/>
  <c r="P16" i="36"/>
  <c r="P20" i="36" s="1"/>
  <c r="T20" i="36"/>
  <c r="E6" i="45"/>
  <c r="E7" i="45"/>
  <c r="F9" i="45"/>
  <c r="F5" i="45"/>
  <c r="F14" i="45"/>
  <c r="G15" i="45"/>
  <c r="F8" i="45"/>
  <c r="R52" i="45"/>
  <c r="E64" i="36" s="1"/>
  <c r="G64" i="36" s="1"/>
  <c r="R61" i="45"/>
  <c r="E73" i="36" s="1"/>
  <c r="G73" i="36" s="1"/>
  <c r="F63" i="45"/>
  <c r="I73" i="36" l="1"/>
  <c r="J73" i="36"/>
  <c r="K73" i="36"/>
  <c r="H73" i="36"/>
  <c r="I64" i="36"/>
  <c r="K64" i="36"/>
  <c r="J64" i="36"/>
  <c r="H64" i="36"/>
  <c r="R63" i="45"/>
  <c r="F80" i="45"/>
  <c r="F10" i="45"/>
  <c r="H15" i="45"/>
  <c r="G9" i="45"/>
  <c r="G5" i="45"/>
  <c r="G8" i="45"/>
  <c r="G14" i="45"/>
  <c r="F6" i="45"/>
  <c r="F7" i="45"/>
  <c r="E75" i="36" l="1"/>
  <c r="R80" i="45"/>
  <c r="E89" i="36" s="1"/>
  <c r="G10" i="45"/>
  <c r="H9" i="45"/>
  <c r="I15" i="45"/>
  <c r="H5" i="45"/>
  <c r="H14" i="45"/>
  <c r="H8" i="45"/>
  <c r="G6" i="45"/>
  <c r="G7" i="45"/>
  <c r="F87" i="45"/>
  <c r="R87" i="45" s="1"/>
  <c r="E97" i="36" s="1"/>
  <c r="I97" i="36" l="1"/>
  <c r="K97" i="36"/>
  <c r="J97" i="36"/>
  <c r="H97" i="36"/>
  <c r="G97" i="36"/>
  <c r="I89" i="36"/>
  <c r="K89" i="36"/>
  <c r="J89" i="36"/>
  <c r="H89" i="36"/>
  <c r="G89" i="36"/>
  <c r="I75" i="36"/>
  <c r="K75" i="36"/>
  <c r="J75" i="36"/>
  <c r="H75" i="36"/>
  <c r="G75" i="36"/>
  <c r="H6" i="45"/>
  <c r="H7" i="45"/>
  <c r="H10" i="45"/>
  <c r="I14" i="45"/>
  <c r="I8" i="45"/>
  <c r="J15" i="45"/>
  <c r="I9" i="45"/>
  <c r="I5" i="45"/>
  <c r="F89" i="45"/>
  <c r="G89" i="45" s="1"/>
  <c r="H89" i="45" s="1"/>
  <c r="I89" i="45" s="1"/>
  <c r="J89" i="45" s="1"/>
  <c r="K89" i="45" s="1"/>
  <c r="L89" i="45" s="1"/>
  <c r="M89" i="45" s="1"/>
  <c r="N89" i="45" s="1"/>
  <c r="O89" i="45" s="1"/>
  <c r="P89" i="45" s="1"/>
  <c r="Q89" i="45" s="1"/>
  <c r="R89" i="45" s="1"/>
  <c r="J14" i="45" l="1"/>
  <c r="J8" i="45"/>
  <c r="J9" i="45"/>
  <c r="K15" i="45"/>
  <c r="J5" i="45"/>
  <c r="I7" i="45"/>
  <c r="I6" i="45"/>
  <c r="I10" i="45"/>
  <c r="J10" i="45" l="1"/>
  <c r="L15" i="45"/>
  <c r="K8" i="45"/>
  <c r="K9" i="45"/>
  <c r="K5" i="45"/>
  <c r="K14" i="45"/>
  <c r="J7" i="45"/>
  <c r="J6" i="45"/>
  <c r="K10" i="45" l="1"/>
  <c r="K6" i="45"/>
  <c r="K7" i="45"/>
  <c r="L5" i="45"/>
  <c r="M15" i="45"/>
  <c r="L9" i="45"/>
  <c r="L8" i="45"/>
  <c r="L14" i="45"/>
  <c r="M8" i="45" l="1"/>
  <c r="M9" i="45"/>
  <c r="N15" i="45"/>
  <c r="M5" i="45"/>
  <c r="M14" i="45"/>
  <c r="L10" i="45"/>
  <c r="L6" i="45"/>
  <c r="L7" i="45"/>
  <c r="M10" i="45" l="1"/>
  <c r="N5" i="45"/>
  <c r="N14" i="45"/>
  <c r="N8" i="45"/>
  <c r="O15" i="45"/>
  <c r="N9" i="45"/>
  <c r="M6" i="45"/>
  <c r="M7" i="45"/>
  <c r="N10" i="45" l="1"/>
  <c r="P15" i="45"/>
  <c r="O14" i="45"/>
  <c r="O8" i="45"/>
  <c r="O9" i="45"/>
  <c r="O5" i="45"/>
  <c r="N6" i="45"/>
  <c r="N7" i="45"/>
  <c r="O10" i="45" l="1"/>
  <c r="P5" i="45"/>
  <c r="Q15" i="45"/>
  <c r="P14" i="45"/>
  <c r="P8" i="45"/>
  <c r="P9" i="45"/>
  <c r="O6" i="45"/>
  <c r="O7" i="45"/>
  <c r="Q14" i="45" l="1"/>
  <c r="Q8" i="45"/>
  <c r="Q9" i="45"/>
  <c r="Q5" i="45"/>
  <c r="P10" i="45"/>
  <c r="P7" i="45"/>
  <c r="P6" i="45"/>
  <c r="Q10" i="45" l="1"/>
  <c r="R5" i="45"/>
  <c r="Q6" i="45"/>
  <c r="R6" i="45" s="1"/>
  <c r="R14" i="45" s="1"/>
  <c r="Q7" i="4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Richard Morris</author>
  </authors>
  <commentList>
    <comment ref="B111" authorId="0" shapeId="0" xr:uid="{00000000-0006-0000-0500-000001000000}">
      <text>
        <r>
          <rPr>
            <b/>
            <sz val="9"/>
            <color indexed="81"/>
            <rFont val="Tahoma"/>
            <family val="2"/>
          </rPr>
          <t>If the number of columns for a year change this offset must be updated.</t>
        </r>
        <r>
          <rPr>
            <sz val="9"/>
            <color indexed="81"/>
            <rFont val="Tahoma"/>
            <family val="2"/>
          </rPr>
          <t xml:space="preserve">
</t>
        </r>
      </text>
    </comment>
  </commentList>
</comments>
</file>

<file path=xl/sharedStrings.xml><?xml version="1.0" encoding="utf-8"?>
<sst xmlns="http://schemas.openxmlformats.org/spreadsheetml/2006/main" count="1886" uniqueCount="718">
  <si>
    <t>Milkers</t>
  </si>
  <si>
    <t>Fodder 1</t>
  </si>
  <si>
    <t>Fodder 2</t>
  </si>
  <si>
    <t>Fodder 3</t>
  </si>
  <si>
    <t>Fodder 4</t>
  </si>
  <si>
    <t>Other 1</t>
  </si>
  <si>
    <t>Other 2</t>
  </si>
  <si>
    <t>Other 3</t>
  </si>
  <si>
    <t>Other 4</t>
  </si>
  <si>
    <t>Agistment</t>
  </si>
  <si>
    <t>Budget</t>
  </si>
  <si>
    <t>Actual</t>
  </si>
  <si>
    <t>Annual</t>
  </si>
  <si>
    <t>Income</t>
  </si>
  <si>
    <t>Livestock Sales</t>
  </si>
  <si>
    <t>Other Farm Income</t>
  </si>
  <si>
    <t>Leases</t>
  </si>
  <si>
    <t>Wages</t>
  </si>
  <si>
    <t>Animal Health</t>
  </si>
  <si>
    <t>Calf Rearing</t>
  </si>
  <si>
    <t>Other Herd Costs</t>
  </si>
  <si>
    <t>Shed Power</t>
  </si>
  <si>
    <t>Fertiliser</t>
  </si>
  <si>
    <t>Irrigation</t>
  </si>
  <si>
    <t>Hay &amp; Silage Making</t>
  </si>
  <si>
    <t>Fuel &amp; Oil</t>
  </si>
  <si>
    <t>Other Feed Costs</t>
  </si>
  <si>
    <t>Working</t>
  </si>
  <si>
    <t>Differences</t>
  </si>
  <si>
    <t>Months</t>
  </si>
  <si>
    <t>Quarters</t>
  </si>
  <si>
    <t>Fodder 5</t>
  </si>
  <si>
    <t>Fodder 6</t>
  </si>
  <si>
    <t>Tax</t>
  </si>
  <si>
    <t>Purchased fodder check boxes</t>
  </si>
  <si>
    <t>Purchased other check boxes</t>
  </si>
  <si>
    <t>Month</t>
  </si>
  <si>
    <t>Quarter</t>
  </si>
  <si>
    <t>Interest paid</t>
  </si>
  <si>
    <t>Monthly</t>
  </si>
  <si>
    <t>Daily</t>
  </si>
  <si>
    <t>Quarterly</t>
  </si>
  <si>
    <t>Half yearly</t>
  </si>
  <si>
    <t>Yearly</t>
  </si>
  <si>
    <t>Compounding periods per year</t>
  </si>
  <si>
    <t>Type</t>
  </si>
  <si>
    <t>Period</t>
  </si>
  <si>
    <t>Copy form</t>
  </si>
  <si>
    <t>Remember</t>
  </si>
  <si>
    <t>Copy</t>
  </si>
  <si>
    <t>Dairy Supplies</t>
  </si>
  <si>
    <t>Loan Principal Repayments</t>
  </si>
  <si>
    <t>Livestock Purchases</t>
  </si>
  <si>
    <t>Other Capital Purchases</t>
  </si>
  <si>
    <t>Fertiliser Group</t>
  </si>
  <si>
    <t>Farm Management Deposits</t>
  </si>
  <si>
    <t>Cows</t>
  </si>
  <si>
    <t>Milk production - milk solids (kg)</t>
  </si>
  <si>
    <t>Milk production - litres (l)</t>
  </si>
  <si>
    <t>Milk price units</t>
  </si>
  <si>
    <t>$/kg milk solids</t>
  </si>
  <si>
    <t>Butterfat (% m/v)</t>
  </si>
  <si>
    <t>Protein (% m/v)</t>
  </si>
  <si>
    <t>cents per litre</t>
  </si>
  <si>
    <t>Gotos</t>
  </si>
  <si>
    <t>Goto section…</t>
  </si>
  <si>
    <t>Milk production</t>
  </si>
  <si>
    <t>Purchased feed</t>
  </si>
  <si>
    <t>Variable costs</t>
  </si>
  <si>
    <t>Overhead costs</t>
  </si>
  <si>
    <t>Finance costs</t>
  </si>
  <si>
    <t>Capital costs</t>
  </si>
  <si>
    <t>Non farm income</t>
  </si>
  <si>
    <t>Non farm expenses</t>
  </si>
  <si>
    <t>Net cashflow total</t>
  </si>
  <si>
    <t>Heights</t>
  </si>
  <si>
    <t>Widths</t>
  </si>
  <si>
    <t>Number</t>
  </si>
  <si>
    <t>Store 1</t>
  </si>
  <si>
    <t>Store 2</t>
  </si>
  <si>
    <t>Store 3</t>
  </si>
  <si>
    <t>Feed Sales</t>
  </si>
  <si>
    <t>Net Cash Flow Total</t>
  </si>
  <si>
    <t>Net Non Farm Income and Tax</t>
  </si>
  <si>
    <t>Capital sales</t>
  </si>
  <si>
    <t>Version:</t>
  </si>
  <si>
    <t>Date:</t>
  </si>
  <si>
    <t>Columns visible</t>
  </si>
  <si>
    <t>Cashflow</t>
  </si>
  <si>
    <t>MilkPrice</t>
  </si>
  <si>
    <t>(ha)</t>
  </si>
  <si>
    <t>Stock</t>
  </si>
  <si>
    <t>Detailed Sheets</t>
  </si>
  <si>
    <t>RadioB</t>
  </si>
  <si>
    <t>R2 Heifers</t>
  </si>
  <si>
    <t>R1 Heifers</t>
  </si>
  <si>
    <t>R1 Bulls</t>
  </si>
  <si>
    <t>Fat</t>
  </si>
  <si>
    <t>Feed</t>
  </si>
  <si>
    <t>kg</t>
  </si>
  <si>
    <t>Protein</t>
  </si>
  <si>
    <t>Lease Units</t>
  </si>
  <si>
    <t>Health</t>
  </si>
  <si>
    <t>Stock Classes</t>
  </si>
  <si>
    <t>Dries</t>
  </si>
  <si>
    <t>Offset</t>
  </si>
  <si>
    <t>AI</t>
  </si>
  <si>
    <t>Enter form</t>
  </si>
  <si>
    <t>MILK PRODUCTION</t>
  </si>
  <si>
    <t>VARIABLE COSTS</t>
  </si>
  <si>
    <t>OVERHEAD COSTS</t>
  </si>
  <si>
    <t>FINANCE COSTS</t>
  </si>
  <si>
    <t>CAPITAL TRANSACTIONS</t>
  </si>
  <si>
    <t>NET FARM CASH FLOW</t>
  </si>
  <si>
    <t>FMD</t>
  </si>
  <si>
    <t>MortgageHP</t>
  </si>
  <si>
    <t>Current year income</t>
  </si>
  <si>
    <t>Summary total offset</t>
  </si>
  <si>
    <t>Milksolids</t>
  </si>
  <si>
    <t>Milking area</t>
  </si>
  <si>
    <t>Total area</t>
  </si>
  <si>
    <t>(kg)</t>
  </si>
  <si>
    <t>Defaults Intro</t>
  </si>
  <si>
    <t>Defaults Detailed</t>
  </si>
  <si>
    <t>DropDown</t>
  </si>
  <si>
    <t>Summary year menu</t>
  </si>
  <si>
    <t>Concentrate 3</t>
  </si>
  <si>
    <t>Concentrate 2</t>
  </si>
  <si>
    <t>Concentrate 1</t>
  </si>
  <si>
    <t>Other puchased feeds</t>
  </si>
  <si>
    <t>Combo 1</t>
  </si>
  <si>
    <t>Combo 2</t>
  </si>
  <si>
    <t>Combo 3</t>
  </si>
  <si>
    <t>Combo 4</t>
  </si>
  <si>
    <t>Combo 5</t>
  </si>
  <si>
    <t>Combo 6</t>
  </si>
  <si>
    <t>Combo 7</t>
  </si>
  <si>
    <t>Combo 8</t>
  </si>
  <si>
    <t>Combo 9</t>
  </si>
  <si>
    <t>Combo 10</t>
  </si>
  <si>
    <t>Combo 11</t>
  </si>
  <si>
    <t>Combo 12</t>
  </si>
  <si>
    <t>Combo 13</t>
  </si>
  <si>
    <t>Combo 14</t>
  </si>
  <si>
    <t>Combo 15</t>
  </si>
  <si>
    <t>Dashboard Text Combos</t>
  </si>
  <si>
    <t>Dashboard Graph Combos</t>
  </si>
  <si>
    <t>User</t>
  </si>
  <si>
    <t>Defaults</t>
  </si>
  <si>
    <t>Constants</t>
  </si>
  <si>
    <t>Milk weight</t>
  </si>
  <si>
    <t>Height walked</t>
  </si>
  <si>
    <t>Position changes</t>
  </si>
  <si>
    <t>Distance walked</t>
  </si>
  <si>
    <t>Milk lactose</t>
  </si>
  <si>
    <t>True protein</t>
  </si>
  <si>
    <t>Time standing</t>
  </si>
  <si>
    <t>March 2016</t>
  </si>
  <si>
    <t>NET CASH FLOW BEFORE TAX</t>
  </si>
  <si>
    <t>Cash Report</t>
  </si>
  <si>
    <t>Farm Cash Income</t>
  </si>
  <si>
    <t>Milk Income (net)</t>
  </si>
  <si>
    <t>Livestock sales</t>
  </si>
  <si>
    <t>Other Farm Cash Income</t>
  </si>
  <si>
    <t>Total Farm Cash Income</t>
  </si>
  <si>
    <t>Variable Costs</t>
  </si>
  <si>
    <t>AI &amp; Herd Test</t>
  </si>
  <si>
    <t>Total Herd Costs</t>
  </si>
  <si>
    <t>Other Shed Coss</t>
  </si>
  <si>
    <t>Total Shed Costs</t>
  </si>
  <si>
    <t>Feeds Purchased</t>
  </si>
  <si>
    <t>Pasture &amp; Crop Costs</t>
  </si>
  <si>
    <t>Total Feed Costs</t>
  </si>
  <si>
    <t>Total Variable Costs</t>
  </si>
  <si>
    <t>Cash Overheads</t>
  </si>
  <si>
    <t>Employed Labour Cost</t>
  </si>
  <si>
    <t>Repairs &amp; Maintenance</t>
  </si>
  <si>
    <t>Other Overhead Costs</t>
  </si>
  <si>
    <t>Total Cash Overhead Costs</t>
  </si>
  <si>
    <t>TOTAL FARM WORKING EXPENSES</t>
  </si>
  <si>
    <t>FARM OPERATING CASH SURPLUS</t>
  </si>
  <si>
    <t>Finance Costs</t>
  </si>
  <si>
    <t>Interest Costs</t>
  </si>
  <si>
    <t>Lease Costs</t>
  </si>
  <si>
    <t>Total Finance Costs</t>
  </si>
  <si>
    <t>Capital and Principal Costs</t>
  </si>
  <si>
    <t>Total Capital and Principal Costs</t>
  </si>
  <si>
    <t>NET FARM CASH FLOW BEFORE TAX AND DRAWINGS</t>
  </si>
  <si>
    <t>Other Cash Items</t>
  </si>
  <si>
    <t>Net Non Farm Cash Income</t>
  </si>
  <si>
    <t>Drawings</t>
  </si>
  <si>
    <t>Nitrogen</t>
  </si>
  <si>
    <t>PKS Fertiliser</t>
  </si>
  <si>
    <t>201607</t>
  </si>
  <si>
    <t>DairyBase Farm Data Output Report</t>
  </si>
  <si>
    <t>Name</t>
  </si>
  <si>
    <t>DairyBase Farm Id</t>
  </si>
  <si>
    <t>Financial Year</t>
  </si>
  <si>
    <t>Usable Area</t>
  </si>
  <si>
    <t>ha</t>
  </si>
  <si>
    <t>Milking Area</t>
  </si>
  <si>
    <t>Cows Milked</t>
  </si>
  <si>
    <t>Annual Stocking Rate</t>
  </si>
  <si>
    <t>Milking cows / Milking ha</t>
  </si>
  <si>
    <t>Total Overhead Costs</t>
  </si>
  <si>
    <t>Farm Area</t>
  </si>
  <si>
    <t>Leased Area</t>
  </si>
  <si>
    <t>Irrigated Area</t>
  </si>
  <si>
    <t>Livestock</t>
  </si>
  <si>
    <t>Milking cows / Usable ha</t>
  </si>
  <si>
    <t>Cow Liveweight</t>
  </si>
  <si>
    <t xml:space="preserve">kgs  </t>
  </si>
  <si>
    <t>Cow Liveweight per Hectare</t>
  </si>
  <si>
    <t>kgs / Milking ha</t>
  </si>
  <si>
    <t>Milk Production</t>
  </si>
  <si>
    <t>Litres</t>
  </si>
  <si>
    <t>Fat %</t>
  </si>
  <si>
    <t>% w/v</t>
  </si>
  <si>
    <t>Protein %</t>
  </si>
  <si>
    <t>Milksolids as % of Cow Liveweight</t>
  </si>
  <si>
    <t>kg MS / Cow Liveweight</t>
  </si>
  <si>
    <t>Homegrown Feed Production</t>
  </si>
  <si>
    <t>Grazed Feed Fed</t>
  </si>
  <si>
    <t>Fodder Fed</t>
  </si>
  <si>
    <t>Total Feed Fed</t>
  </si>
  <si>
    <t>Feed Costs</t>
  </si>
  <si>
    <t>Homegrown Feed - Direct Costs</t>
  </si>
  <si>
    <t>$ / t DM</t>
  </si>
  <si>
    <t>Grazed Feed - Direct Costs</t>
  </si>
  <si>
    <t>Conserved Feed - Direct Costs</t>
  </si>
  <si>
    <t>Concentrate Purchased - Direct Costs</t>
  </si>
  <si>
    <t xml:space="preserve">$ / t DM </t>
  </si>
  <si>
    <t>Fertiliser Application</t>
  </si>
  <si>
    <t>Nitrogen Applied</t>
  </si>
  <si>
    <t>kgs N / Milking ha</t>
  </si>
  <si>
    <t>kgs N / Usable ha</t>
  </si>
  <si>
    <t>Labour and Management</t>
  </si>
  <si>
    <t>Employed Labour</t>
  </si>
  <si>
    <t>FTE</t>
  </si>
  <si>
    <t>Imputed Labour</t>
  </si>
  <si>
    <t>Cows Milked per Labour Unit</t>
  </si>
  <si>
    <t>Cows / FTE</t>
  </si>
  <si>
    <t>Milksolids per Labour Unit</t>
  </si>
  <si>
    <t>kg MS / FTE</t>
  </si>
  <si>
    <t>Rainfall and Irrigation</t>
  </si>
  <si>
    <t xml:space="preserve">Area of Farm Irrigated </t>
  </si>
  <si>
    <t>Annual Water Use</t>
  </si>
  <si>
    <t>Megalitres</t>
  </si>
  <si>
    <t>ML Irrigation/ Irrigated ha</t>
  </si>
  <si>
    <t>Megalitres / Irrigated ha</t>
  </si>
  <si>
    <t>Annual Rainfall</t>
  </si>
  <si>
    <t>mm / annum</t>
  </si>
  <si>
    <t>Total Water Use / Irrigated ha</t>
  </si>
  <si>
    <t>Homegrown Feed / 100 mm / Usable ha</t>
  </si>
  <si>
    <t>t DM/ 100 mm / Usable ha</t>
  </si>
  <si>
    <t>Water Use Efficiency</t>
  </si>
  <si>
    <t>t DM / Megalitre</t>
  </si>
  <si>
    <t>t DM</t>
  </si>
  <si>
    <t>Total Homegrown Feed</t>
  </si>
  <si>
    <t>Profit Report</t>
  </si>
  <si>
    <t>Livestock Trading Profit</t>
  </si>
  <si>
    <t>Gross Farm Income</t>
  </si>
  <si>
    <t>Herd Costs</t>
  </si>
  <si>
    <t>Shed Costs</t>
  </si>
  <si>
    <t>Homegrown Feed</t>
  </si>
  <si>
    <t>Purchased Feed</t>
  </si>
  <si>
    <t>Feed Inventory Change</t>
  </si>
  <si>
    <t>GROSS MARGIN</t>
  </si>
  <si>
    <t>Overhead Costs</t>
  </si>
  <si>
    <t>Imputed Labour Cost</t>
  </si>
  <si>
    <t>Depreciation</t>
  </si>
  <si>
    <t>EARNINGS BEFORE INTEREST &amp; TAX (EBIT)</t>
  </si>
  <si>
    <t>COST OF PRODUCTION (COP) - EXCLUDING INVENTORY CHANGE</t>
  </si>
  <si>
    <t>Livestock Inventory Change less Purchases</t>
  </si>
  <si>
    <t>NET FARM INCOME</t>
  </si>
  <si>
    <t>Wealth Report</t>
  </si>
  <si>
    <t>Assets</t>
  </si>
  <si>
    <t>Feed Inventory</t>
  </si>
  <si>
    <t>Other Current Assets</t>
  </si>
  <si>
    <t>Total Current Assets</t>
  </si>
  <si>
    <t>Land &amp; Water</t>
  </si>
  <si>
    <t>Plant &amp; Equipment</t>
  </si>
  <si>
    <t>Factory Shares</t>
  </si>
  <si>
    <t>Other Farm Assets</t>
  </si>
  <si>
    <t>Total Non-Current Assets</t>
  </si>
  <si>
    <t>Total Farm Assets Owned</t>
  </si>
  <si>
    <t>RETURN ON ASSETS</t>
  </si>
  <si>
    <t>Leased Assets</t>
  </si>
  <si>
    <t>Total Assets Managed</t>
  </si>
  <si>
    <t>RETURN ON TOTAL ASSETS  (ROTA)</t>
  </si>
  <si>
    <t>Liabilities</t>
  </si>
  <si>
    <t>Total Current Liabilities</t>
  </si>
  <si>
    <t>Equipment Liabilities</t>
  </si>
  <si>
    <t>Long Term Liabilities</t>
  </si>
  <si>
    <t>Total Non-Current Liabilities</t>
  </si>
  <si>
    <t>Total Liabilities</t>
  </si>
  <si>
    <t>Equity</t>
  </si>
  <si>
    <t>Total Equity</t>
  </si>
  <si>
    <t>EQUITY AS % OF OWNED ASSETS</t>
  </si>
  <si>
    <t>RETURN ON EQUITY</t>
  </si>
  <si>
    <t>CHANGE IN NET WORTH</t>
  </si>
  <si>
    <t>Tax (PAYG)</t>
  </si>
  <si>
    <t>Closing Balance</t>
  </si>
  <si>
    <t>Opening Balance</t>
  </si>
  <si>
    <t>DA0001</t>
  </si>
  <si>
    <t>% Income</t>
  </si>
  <si>
    <t>Version 2.8 April 6 2016</t>
  </si>
  <si>
    <t>Farm Dataset Details</t>
  </si>
  <si>
    <t>Description</t>
  </si>
  <si>
    <t>Privacy Setting</t>
  </si>
  <si>
    <t>Dataset Type</t>
  </si>
  <si>
    <t>Created Scenario</t>
  </si>
  <si>
    <t>Dataset Notes</t>
  </si>
  <si>
    <t>Physical Report</t>
  </si>
  <si>
    <t>Grazed Feed per Hectare</t>
  </si>
  <si>
    <t>t DM / ha</t>
  </si>
  <si>
    <t>Conserved Feed per Hectare</t>
  </si>
  <si>
    <t>Grazed and Supplementary Feed (Milking Area)</t>
  </si>
  <si>
    <t>Concentrates &amp; Other Fed</t>
  </si>
  <si>
    <t>mm / Iirrigated ha</t>
  </si>
  <si>
    <t>TOTAL OPERATING COST (Variable &amp; Overhead)</t>
  </si>
  <si>
    <t>Total Cash Income</t>
  </si>
  <si>
    <t>Total Purchased Feed Costs</t>
  </si>
  <si>
    <t>GST (Estimate)</t>
  </si>
  <si>
    <t>Interest (Total)</t>
  </si>
  <si>
    <t>DairyBase</t>
  </si>
  <si>
    <t>Year</t>
  </si>
  <si>
    <t>Capital Transactions</t>
  </si>
  <si>
    <t>Values imported from the DairyBase report file</t>
  </si>
  <si>
    <t>TOTAL CASH INCOME</t>
  </si>
  <si>
    <t>Milk income (Current year)</t>
  </si>
  <si>
    <t>Milk income (Retrospective/Step ups)</t>
  </si>
  <si>
    <t>Feed and water sales</t>
  </si>
  <si>
    <t>Other farm income</t>
  </si>
  <si>
    <t xml:space="preserve">AI and herd test </t>
  </si>
  <si>
    <t>Animal health</t>
  </si>
  <si>
    <t>Calf rearing</t>
  </si>
  <si>
    <t>Total herd costs</t>
  </si>
  <si>
    <t>Shed power</t>
  </si>
  <si>
    <t>Dairy supplies</t>
  </si>
  <si>
    <t>Total shed costs</t>
  </si>
  <si>
    <t>Purchased fodder 1</t>
  </si>
  <si>
    <t>Purchased fodder 2</t>
  </si>
  <si>
    <t>Total purchased feed costs</t>
  </si>
  <si>
    <t>Hay and silage making</t>
  </si>
  <si>
    <t>PKS fertiliser</t>
  </si>
  <si>
    <t>Pasture and cropping</t>
  </si>
  <si>
    <t>Fuel and oil</t>
  </si>
  <si>
    <t>Other feed costs</t>
  </si>
  <si>
    <t>Total home grown feed costs</t>
  </si>
  <si>
    <t>Employed labour costs</t>
  </si>
  <si>
    <t>Repairs and maintenance</t>
  </si>
  <si>
    <t>Vehicles (Rego and insurance)</t>
  </si>
  <si>
    <r>
      <rPr>
        <b/>
        <sz val="14"/>
        <color theme="1"/>
        <rFont val="Arial"/>
        <family val="2"/>
      </rPr>
      <t>FARM WORKING EXPENSES (FWE)</t>
    </r>
    <r>
      <rPr>
        <sz val="14"/>
        <color theme="1"/>
        <rFont val="Arial"/>
        <family val="2"/>
      </rPr>
      <t xml:space="preserve">
</t>
    </r>
    <r>
      <rPr>
        <sz val="8"/>
        <color theme="1"/>
        <rFont val="Arial"/>
        <family val="2"/>
      </rPr>
      <t>(Variable plus Cash Overhead Costs)</t>
    </r>
  </si>
  <si>
    <r>
      <rPr>
        <b/>
        <sz val="14"/>
        <color theme="1"/>
        <rFont val="Arial"/>
        <family val="2"/>
      </rPr>
      <t>FARM OPERATING CASH SURPLUS</t>
    </r>
    <r>
      <rPr>
        <sz val="14"/>
        <color theme="1"/>
        <rFont val="Arial"/>
        <family val="2"/>
      </rPr>
      <t xml:space="preserve">
</t>
    </r>
    <r>
      <rPr>
        <sz val="8"/>
        <color theme="1"/>
        <rFont val="Arial"/>
        <family val="2"/>
      </rPr>
      <t>(Total Cash Income minus Farm Working Expenses)</t>
    </r>
  </si>
  <si>
    <t>Interest loan 1</t>
  </si>
  <si>
    <t>Interest loan 2</t>
  </si>
  <si>
    <t>Interest loan 3</t>
  </si>
  <si>
    <t>Hire purchases</t>
  </si>
  <si>
    <t>Principal repayments loan 1</t>
  </si>
  <si>
    <t>Principal repayments loan 2</t>
  </si>
  <si>
    <t>Principal repayments loan 3</t>
  </si>
  <si>
    <t>Other capital purchases</t>
  </si>
  <si>
    <t>Capital sales/Farm man.deposits</t>
  </si>
  <si>
    <t>Non farm expenses/drawings</t>
  </si>
  <si>
    <t>Net monthly cash flow total</t>
  </si>
  <si>
    <t>Cumulative cash flow</t>
  </si>
  <si>
    <t>Lime and gypsum</t>
  </si>
  <si>
    <r>
      <t xml:space="preserve">FARM WORKING EXPENSES (FWE)
</t>
    </r>
    <r>
      <rPr>
        <sz val="8"/>
        <color theme="1"/>
        <rFont val="Arial"/>
        <family val="2"/>
      </rPr>
      <t>(Variable plus cash overhead costs)</t>
    </r>
  </si>
  <si>
    <r>
      <t xml:space="preserve">FARM OPERATING CASH SURPLUS
</t>
    </r>
    <r>
      <rPr>
        <sz val="8"/>
        <color theme="1"/>
        <rFont val="Arial"/>
        <family val="2"/>
      </rPr>
      <t>(Total cash income minus farm working expenses)</t>
    </r>
  </si>
  <si>
    <t>Loan principal repayments (Total)</t>
  </si>
  <si>
    <t>Capital sales/Capital introduced/FMDs</t>
  </si>
  <si>
    <t>Net non farm income and tax</t>
  </si>
  <si>
    <t>GST (Monthly estimate)</t>
  </si>
  <si>
    <t>Milk solids</t>
  </si>
  <si>
    <t>SUMMARY</t>
  </si>
  <si>
    <t xml:space="preserve"> </t>
  </si>
  <si>
    <t>Other overheads (Rates/insurance/etc)</t>
  </si>
  <si>
    <t xml:space="preserve">Published by Dairy Australia Limited. This is a reference tool to assist in the decision making process. Whilst all reasonable efforts have been taken to ensure the accuracy of the Dairy cash management planner, use of the information contained herein is at one’s own risk. To the fullest extent permitted by Australian law, Dairy Australia disclaims all liability for any losses, costs, damages and the like sustained or incurred as a result of the use of or reliance upon the information contained herein, including, without limitation, liability stemming from reliance upon any part which may contain inadvertent errors, whether typographical or otherwise, or omissions of any kind. © Dairy Australia Limited 2016. All rights reserved. </t>
  </si>
  <si>
    <t>[1] % of Cow Diet is based on the % of Feed Energy Fed</t>
  </si>
  <si>
    <t>Livestock purchases</t>
  </si>
  <si>
    <t>Unpaid bills (60+ days)</t>
  </si>
  <si>
    <t>Unpaid bills</t>
  </si>
  <si>
    <t>Group Comparison</t>
  </si>
  <si>
    <t>Version 3.5 May 24 2017</t>
  </si>
  <si>
    <t>DR 260 cows</t>
  </si>
  <si>
    <t>16/17</t>
  </si>
  <si>
    <t>Quantity</t>
  </si>
  <si>
    <t>Fodder Purchased - Direct Costs</t>
  </si>
  <si>
    <t>Total</t>
  </si>
  <si>
    <t>($)</t>
  </si>
  <si>
    <t>Livestock sales - purchases</t>
  </si>
  <si>
    <t>Water Sales</t>
  </si>
  <si>
    <t>Water Purchase</t>
  </si>
  <si>
    <t>Other Irrigation Costs</t>
  </si>
  <si>
    <t>Feed &amp; Water Sales</t>
  </si>
  <si>
    <t>Feed &amp; Water Inventory Change</t>
  </si>
  <si>
    <t>Carryover Water</t>
  </si>
  <si>
    <t>Report Ends</t>
  </si>
  <si>
    <t>Example Farm 13/14</t>
  </si>
  <si>
    <t>13/14</t>
  </si>
  <si>
    <t>Public Access</t>
  </si>
  <si>
    <t>Version 2.10 February 2 2017</t>
  </si>
  <si>
    <t>DR 300 cows</t>
  </si>
  <si>
    <t>Last Import Format:</t>
  </si>
  <si>
    <t>Version 3.6 December 1 2017</t>
  </si>
  <si>
    <t>Farm Business Summary</t>
  </si>
  <si>
    <t>Physical Parameters</t>
  </si>
  <si>
    <t>Milk Production - Litres</t>
  </si>
  <si>
    <t>Total Litres</t>
  </si>
  <si>
    <t>Milk Production - Kg Milksolids</t>
  </si>
  <si>
    <t>Total Milksolids</t>
  </si>
  <si>
    <t>Homegrown Feed - Milking Area</t>
  </si>
  <si>
    <t>t DM / Milking ha</t>
  </si>
  <si>
    <t>Homegrown Feed - Usable Area</t>
  </si>
  <si>
    <t>t DM / Usable ha</t>
  </si>
  <si>
    <t>Proportion of Homegrown Feed</t>
  </si>
  <si>
    <t>% of Diet</t>
  </si>
  <si>
    <t>Cows per Labour Unit</t>
  </si>
  <si>
    <t>Milking cows / FTE</t>
  </si>
  <si>
    <t>Cash</t>
  </si>
  <si>
    <t>Milk Income</t>
  </si>
  <si>
    <t>Total Farm Working Expenses</t>
  </si>
  <si>
    <t>Farm Operating Cash Surplus</t>
  </si>
  <si>
    <t>Finance Costs (Interest &amp; Lease)</t>
  </si>
  <si>
    <t>Net Farm Cash Flow Before Tax and Drawings</t>
  </si>
  <si>
    <t>Profit</t>
  </si>
  <si>
    <t>Total Farm Gross Income</t>
  </si>
  <si>
    <t>Cost of Production (includes inventory changes)</t>
  </si>
  <si>
    <t>Total Costs</t>
  </si>
  <si>
    <t>Earnings Before Interest and Tax (EBIT)</t>
  </si>
  <si>
    <t>Net Farm Income</t>
  </si>
  <si>
    <t>Wealth</t>
  </si>
  <si>
    <t>Return on Total Assets (ROTA)</t>
  </si>
  <si>
    <t>Equity as % of Owned Assets</t>
  </si>
  <si>
    <t>Return on Equity (ROE)</t>
  </si>
  <si>
    <t>Change in Net Worth</t>
  </si>
  <si>
    <t>[1] % of Diet is based on the % of Feed Energy Fed</t>
  </si>
  <si>
    <t>COST OF PRODUCTION (COP) - INCLUDING INVENTORY CHANGE</t>
  </si>
  <si>
    <t>Farm insurance</t>
  </si>
  <si>
    <t>Other overheads (rates/general freight/etc)</t>
  </si>
  <si>
    <t>Vehicles (rego and insurance)</t>
  </si>
  <si>
    <t>Version 3.7 April 23 2018</t>
  </si>
  <si>
    <t>Default 1</t>
  </si>
  <si>
    <t>Region</t>
  </si>
  <si>
    <t>Gippsland</t>
  </si>
  <si>
    <t>State</t>
  </si>
  <si>
    <t>17/18</t>
  </si>
  <si>
    <t>Homegrown Fodder Fed</t>
  </si>
  <si>
    <t>Purchased Fodder Fed</t>
  </si>
  <si>
    <t>Homegrown Concentrate Fed</t>
  </si>
  <si>
    <t>Purchased Concentrate Fed</t>
  </si>
  <si>
    <t>Other Feed Fed</t>
  </si>
  <si>
    <t>Total Water Use Efficiency</t>
  </si>
  <si>
    <t>Irrigation Water Use Efficiency</t>
  </si>
  <si>
    <t>Farm Insurance</t>
  </si>
  <si>
    <t>Water Inventory Change</t>
  </si>
  <si>
    <t>Opening ($)</t>
  </si>
  <si>
    <t>Closing ($)</t>
  </si>
  <si>
    <t>Lime &amp; Gypsum</t>
  </si>
  <si>
    <t>R2</t>
  </si>
  <si>
    <t>R1</t>
  </si>
  <si>
    <t>Ranges</t>
  </si>
  <si>
    <t>T119</t>
  </si>
  <si>
    <t>Ranges 1</t>
  </si>
  <si>
    <t>Ranges 2</t>
  </si>
  <si>
    <t>Ranges 3</t>
  </si>
  <si>
    <t>Ranges 4</t>
  </si>
  <si>
    <t>Ranges 5</t>
  </si>
  <si>
    <t>T70</t>
  </si>
  <si>
    <t>T71</t>
  </si>
  <si>
    <t>T72</t>
  </si>
  <si>
    <t>T73</t>
  </si>
  <si>
    <t>T75</t>
  </si>
  <si>
    <t>T76</t>
  </si>
  <si>
    <t>T77</t>
  </si>
  <si>
    <t>T79</t>
  </si>
  <si>
    <t>T89</t>
  </si>
  <si>
    <t>T81</t>
  </si>
  <si>
    <t>T83</t>
  </si>
  <si>
    <t>T47</t>
  </si>
  <si>
    <t>T86</t>
  </si>
  <si>
    <t>T84</t>
  </si>
  <si>
    <t>T85</t>
  </si>
  <si>
    <t>T87</t>
  </si>
  <si>
    <t>T88</t>
  </si>
  <si>
    <t>T90</t>
  </si>
  <si>
    <t>T91</t>
  </si>
  <si>
    <t>T92</t>
  </si>
  <si>
    <t>T93</t>
  </si>
  <si>
    <t>T95</t>
  </si>
  <si>
    <t>T96</t>
  </si>
  <si>
    <t>T97</t>
  </si>
  <si>
    <t>T98</t>
  </si>
  <si>
    <t>T99</t>
  </si>
  <si>
    <t>T100</t>
  </si>
  <si>
    <t>T147</t>
  </si>
  <si>
    <t>T148</t>
  </si>
  <si>
    <t>T104</t>
  </si>
  <si>
    <t>T108</t>
  </si>
  <si>
    <t>T109</t>
  </si>
  <si>
    <t>T107</t>
  </si>
  <si>
    <t>T114</t>
  </si>
  <si>
    <t>T112</t>
  </si>
  <si>
    <t>T113</t>
  </si>
  <si>
    <t>Y119</t>
  </si>
  <si>
    <t>Y71</t>
  </si>
  <si>
    <t>Y72</t>
  </si>
  <si>
    <t>Y73</t>
  </si>
  <si>
    <t>Y74</t>
  </si>
  <si>
    <t>Y76</t>
  </si>
  <si>
    <t>Y77</t>
  </si>
  <si>
    <t>Y78</t>
  </si>
  <si>
    <t>Y80</t>
  </si>
  <si>
    <t>Y90</t>
  </si>
  <si>
    <t>Y82</t>
  </si>
  <si>
    <t>Y84</t>
  </si>
  <si>
    <t>Y48</t>
  </si>
  <si>
    <t>Y81</t>
  </si>
  <si>
    <t>Y47</t>
  </si>
  <si>
    <t>Y87</t>
  </si>
  <si>
    <t>Y85</t>
  </si>
  <si>
    <t>Y86</t>
  </si>
  <si>
    <t>Y88</t>
  </si>
  <si>
    <t>Y89</t>
  </si>
  <si>
    <t>Y91</t>
  </si>
  <si>
    <t>Y92</t>
  </si>
  <si>
    <t>Y93</t>
  </si>
  <si>
    <t>Y94</t>
  </si>
  <si>
    <t>Y96</t>
  </si>
  <si>
    <t>Y97</t>
  </si>
  <si>
    <t>Y98</t>
  </si>
  <si>
    <t>Y99</t>
  </si>
  <si>
    <t>Y100</t>
  </si>
  <si>
    <t>Y101</t>
  </si>
  <si>
    <t>Y147</t>
  </si>
  <si>
    <t>Y148</t>
  </si>
  <si>
    <t>Y105</t>
  </si>
  <si>
    <t>Y109</t>
  </si>
  <si>
    <t>Y108</t>
  </si>
  <si>
    <t>Y107</t>
  </si>
  <si>
    <t>Y114</t>
  </si>
  <si>
    <t>Y112</t>
  </si>
  <si>
    <t>Y113</t>
  </si>
  <si>
    <t>AD121</t>
  </si>
  <si>
    <t>AD71</t>
  </si>
  <si>
    <t>AD72</t>
  </si>
  <si>
    <t>AD73</t>
  </si>
  <si>
    <t>AD74</t>
  </si>
  <si>
    <t>AD75</t>
  </si>
  <si>
    <t>AD77</t>
  </si>
  <si>
    <t>AD78</t>
  </si>
  <si>
    <t>AD79</t>
  </si>
  <si>
    <t>AD81</t>
  </si>
  <si>
    <t>AD82</t>
  </si>
  <si>
    <t>AD83</t>
  </si>
  <si>
    <t>AD85</t>
  </si>
  <si>
    <t>AD47</t>
  </si>
  <si>
    <t>AD48</t>
  </si>
  <si>
    <t>AD88</t>
  </si>
  <si>
    <t>AD86</t>
  </si>
  <si>
    <t>AD87</t>
  </si>
  <si>
    <t>AD89</t>
  </si>
  <si>
    <t>AD90</t>
  </si>
  <si>
    <t>AD91</t>
  </si>
  <si>
    <t>AD92</t>
  </si>
  <si>
    <t>AD93</t>
  </si>
  <si>
    <t>AD94</t>
  </si>
  <si>
    <t>AD95</t>
  </si>
  <si>
    <t>AD96</t>
  </si>
  <si>
    <t>AD98</t>
  </si>
  <si>
    <t>AD99</t>
  </si>
  <si>
    <t>AD100</t>
  </si>
  <si>
    <t>AD101</t>
  </si>
  <si>
    <t>AD102</t>
  </si>
  <si>
    <t>AD103</t>
  </si>
  <si>
    <t>AD149</t>
  </si>
  <si>
    <t>AD150</t>
  </si>
  <si>
    <t>AD151</t>
  </si>
  <si>
    <t>AD110</t>
  </si>
  <si>
    <t>AD109</t>
  </si>
  <si>
    <t>AD111</t>
  </si>
  <si>
    <t>AD116</t>
  </si>
  <si>
    <t>AD114</t>
  </si>
  <si>
    <t>AD115</t>
  </si>
  <si>
    <t>AI107</t>
  </si>
  <si>
    <t>AI108</t>
  </si>
  <si>
    <t>AI109</t>
  </si>
  <si>
    <t>AI110</t>
  </si>
  <si>
    <t>AI111</t>
  </si>
  <si>
    <t>AI113</t>
  </si>
  <si>
    <t>AI114</t>
  </si>
  <si>
    <t>AI115</t>
  </si>
  <si>
    <t>AI117</t>
  </si>
  <si>
    <t>AI118</t>
  </si>
  <si>
    <t>AI119</t>
  </si>
  <si>
    <t>AI121</t>
  </si>
  <si>
    <t>AI83</t>
  </si>
  <si>
    <t>AI84</t>
  </si>
  <si>
    <t>AI124</t>
  </si>
  <si>
    <t>AI122</t>
  </si>
  <si>
    <t>AI123</t>
  </si>
  <si>
    <t>AI125</t>
  </si>
  <si>
    <t>AI126</t>
  </si>
  <si>
    <t>AI127</t>
  </si>
  <si>
    <t>AI128</t>
  </si>
  <si>
    <t>AI129</t>
  </si>
  <si>
    <t>AI130</t>
  </si>
  <si>
    <t>AI131</t>
  </si>
  <si>
    <t>AI132</t>
  </si>
  <si>
    <t>AI134</t>
  </si>
  <si>
    <t>AI135</t>
  </si>
  <si>
    <t>AI136</t>
  </si>
  <si>
    <t>AI137</t>
  </si>
  <si>
    <t>AI138</t>
  </si>
  <si>
    <t>AI139</t>
  </si>
  <si>
    <t>AI185</t>
  </si>
  <si>
    <t>AI186</t>
  </si>
  <si>
    <t>AI187</t>
  </si>
  <si>
    <t>AI146</t>
  </si>
  <si>
    <t>AI145</t>
  </si>
  <si>
    <t>AI147</t>
  </si>
  <si>
    <t>AI152</t>
  </si>
  <si>
    <t>AI150</t>
  </si>
  <si>
    <t>AI151</t>
  </si>
  <si>
    <t>AN111</t>
  </si>
  <si>
    <t>AI106</t>
  </si>
  <si>
    <t>AN112</t>
  </si>
  <si>
    <t>AN113</t>
  </si>
  <si>
    <t>AN114</t>
  </si>
  <si>
    <t>AN115</t>
  </si>
  <si>
    <t>AN116</t>
  </si>
  <si>
    <t>AN118</t>
  </si>
  <si>
    <t>AN119</t>
  </si>
  <si>
    <t>AN120</t>
  </si>
  <si>
    <t>AN122</t>
  </si>
  <si>
    <t>AN123</t>
  </si>
  <si>
    <t>AN124</t>
  </si>
  <si>
    <t>AN126</t>
  </si>
  <si>
    <t>AN88</t>
  </si>
  <si>
    <t>AN89</t>
  </si>
  <si>
    <t>AN129</t>
  </si>
  <si>
    <t>AN127</t>
  </si>
  <si>
    <t>AN128</t>
  </si>
  <si>
    <t>AN130</t>
  </si>
  <si>
    <t>AN131</t>
  </si>
  <si>
    <t>AN132</t>
  </si>
  <si>
    <t>AN133</t>
  </si>
  <si>
    <t>AN134</t>
  </si>
  <si>
    <t>AN135</t>
  </si>
  <si>
    <t>AN136</t>
  </si>
  <si>
    <t>AN137</t>
  </si>
  <si>
    <t>AN139</t>
  </si>
  <si>
    <t>AN141</t>
  </si>
  <si>
    <t>AN140</t>
  </si>
  <si>
    <t>AN142</t>
  </si>
  <si>
    <t>AN143</t>
  </si>
  <si>
    <t>AN144</t>
  </si>
  <si>
    <t>AN145</t>
  </si>
  <si>
    <t>AN193</t>
  </si>
  <si>
    <t>AN194</t>
  </si>
  <si>
    <t>AN195</t>
  </si>
  <si>
    <t>AN152</t>
  </si>
  <si>
    <t>AN151</t>
  </si>
  <si>
    <t>AN153</t>
  </si>
  <si>
    <t>AN158</t>
  </si>
  <si>
    <t>AN156</t>
  </si>
  <si>
    <t>AN157</t>
  </si>
  <si>
    <t>T80</t>
  </si>
  <si>
    <t>Summary</t>
  </si>
  <si>
    <t>Milk production (litres)</t>
  </si>
  <si>
    <t>Cows milked</t>
  </si>
  <si>
    <t>Milking area (ha)</t>
  </si>
  <si>
    <t>Total area (ha)</t>
  </si>
  <si>
    <t>T26</t>
  </si>
  <si>
    <t>T20</t>
  </si>
  <si>
    <t>T30</t>
  </si>
  <si>
    <t>T31</t>
  </si>
  <si>
    <t>T16</t>
  </si>
  <si>
    <t>T15</t>
  </si>
  <si>
    <t>Y26</t>
  </si>
  <si>
    <t>Y20</t>
  </si>
  <si>
    <t>Y30</t>
  </si>
  <si>
    <t>Y31</t>
  </si>
  <si>
    <t>Y16</t>
  </si>
  <si>
    <t>Y15</t>
  </si>
  <si>
    <t>AD26</t>
  </si>
  <si>
    <t>AD20</t>
  </si>
  <si>
    <t>AD30</t>
  </si>
  <si>
    <t>AD31</t>
  </si>
  <si>
    <t>AD16</t>
  </si>
  <si>
    <t>AD15</t>
  </si>
  <si>
    <t>AI56</t>
  </si>
  <si>
    <t>AI66</t>
  </si>
  <si>
    <t>AI67</t>
  </si>
  <si>
    <t>AI52</t>
  </si>
  <si>
    <t>AI51</t>
  </si>
  <si>
    <t>AN64</t>
  </si>
  <si>
    <t>AN58</t>
  </si>
  <si>
    <t>AN68</t>
  </si>
  <si>
    <t>AN69</t>
  </si>
  <si>
    <t>AN54</t>
  </si>
  <si>
    <t>AN53</t>
  </si>
  <si>
    <t>Milk payment equivilent ($/kg MS)</t>
  </si>
  <si>
    <t>Milk payment (cpl)</t>
  </si>
  <si>
    <t>AI62</t>
  </si>
  <si>
    <t>Other herd costs</t>
  </si>
  <si>
    <t>Other shed costs</t>
  </si>
  <si>
    <t>T78</t>
  </si>
  <si>
    <t>T82</t>
  </si>
  <si>
    <t>Y79</t>
  </si>
  <si>
    <t>Y83</t>
  </si>
  <si>
    <t>AD80</t>
  </si>
  <si>
    <t>AD84</t>
  </si>
  <si>
    <t>AI116</t>
  </si>
  <si>
    <t>AI120</t>
  </si>
  <si>
    <t>AN121</t>
  </si>
  <si>
    <t>AN125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</si>
</sst>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43" formatCode="_-* #,##0.00_-;\-* #,##0.00_-;_-* &quot;-&quot;??_-;_-@_-"/>
    <numFmt numFmtId="164" formatCode="_(&quot;$&quot;* #,##0.00_);_(&quot;$&quot;* \(#,##0.00\);_(&quot;$&quot;* &quot;-&quot;??_);_(@_)"/>
    <numFmt numFmtId="165" formatCode="mmm"/>
    <numFmt numFmtId="166" formatCode="_-* #,##0_-;\-* #,##0_-;_-* &quot;-&quot;??_-;_-@_-"/>
    <numFmt numFmtId="167" formatCode="0.0%"/>
    <numFmt numFmtId="168" formatCode="#,##0;[Red]\(#,##0\)"/>
    <numFmt numFmtId="169" formatCode="#,##0.0;[Red]\(#,##0.0\)"/>
    <numFmt numFmtId="170" formatCode="#,##0.0;[Red]#,##0.0"/>
    <numFmt numFmtId="171" formatCode="#,##0;[Red]#,##0"/>
    <numFmt numFmtId="172" formatCode="#,##0;[Red]\-\ #,##0"/>
    <numFmt numFmtId="173" formatCode="0.0%;[Red]\-\ 0.0%"/>
    <numFmt numFmtId="174" formatCode="#,##0.0;[Red]\-\ #,##0.0"/>
  </numFmts>
  <fonts count="52">
    <font>
      <sz val="11"/>
      <color theme="1"/>
      <name val="Calibri"/>
      <family val="2"/>
      <scheme val="minor"/>
    </font>
    <font>
      <sz val="9"/>
      <color indexed="81"/>
      <name val="Tahoma"/>
      <family val="2"/>
    </font>
    <font>
      <b/>
      <sz val="9"/>
      <color indexed="81"/>
      <name val="Tahoma"/>
      <family val="2"/>
    </font>
    <font>
      <b/>
      <sz val="14"/>
      <name val="Arial"/>
      <family val="2"/>
    </font>
    <font>
      <sz val="11"/>
      <color theme="1"/>
      <name val="Calibri"/>
      <family val="2"/>
      <scheme val="minor"/>
    </font>
    <font>
      <sz val="11"/>
      <color rgb="FF3F3F76"/>
      <name val="Calibri"/>
      <family val="2"/>
      <scheme val="minor"/>
    </font>
    <font>
      <b/>
      <sz val="10"/>
      <color rgb="FF004484"/>
      <name val="Arial"/>
      <family val="2"/>
    </font>
    <font>
      <b/>
      <sz val="10"/>
      <color theme="1"/>
      <name val="Arial"/>
      <family val="2"/>
    </font>
    <font>
      <b/>
      <sz val="16"/>
      <color theme="0"/>
      <name val="Arial"/>
      <family val="2"/>
    </font>
    <font>
      <sz val="10"/>
      <color theme="1"/>
      <name val="Arial"/>
      <family val="2"/>
    </font>
    <font>
      <b/>
      <sz val="11"/>
      <color theme="1"/>
      <name val="Calibri"/>
      <family val="2"/>
      <scheme val="minor"/>
    </font>
    <font>
      <sz val="11"/>
      <color rgb="FFFF0000"/>
      <name val="Calibri"/>
      <family val="2"/>
      <scheme val="minor"/>
    </font>
    <font>
      <b/>
      <sz val="12"/>
      <color theme="1"/>
      <name val="Arial"/>
      <family val="2"/>
    </font>
    <font>
      <sz val="12"/>
      <color theme="1"/>
      <name val="Arial"/>
      <family val="2"/>
    </font>
    <font>
      <sz val="14"/>
      <color theme="1"/>
      <name val="Arial"/>
      <family val="2"/>
    </font>
    <font>
      <b/>
      <sz val="14"/>
      <color theme="1"/>
      <name val="Arial"/>
      <family val="2"/>
    </font>
    <font>
      <b/>
      <sz val="14"/>
      <color theme="0" tint="-0.499984740745262"/>
      <name val="Arial"/>
      <family val="2"/>
    </font>
    <font>
      <b/>
      <sz val="14"/>
      <color theme="3" tint="-0.249977111117893"/>
      <name val="Arial"/>
      <family val="2"/>
    </font>
    <font>
      <sz val="15"/>
      <color theme="1"/>
      <name val="Arial"/>
      <family val="2"/>
    </font>
    <font>
      <sz val="14"/>
      <color theme="0" tint="-0.499984740745262"/>
      <name val="Arial"/>
      <family val="2"/>
    </font>
    <font>
      <b/>
      <i/>
      <sz val="14"/>
      <color rgb="FFC00000"/>
      <name val="Arial"/>
      <family val="2"/>
    </font>
    <font>
      <sz val="10"/>
      <color theme="0" tint="-0.499984740745262"/>
      <name val="Arial"/>
      <family val="2"/>
    </font>
    <font>
      <b/>
      <i/>
      <sz val="10"/>
      <color rgb="FFC00000"/>
      <name val="Arial"/>
      <family val="2"/>
    </font>
    <font>
      <b/>
      <sz val="15"/>
      <color theme="1"/>
      <name val="Arial"/>
      <family val="2"/>
    </font>
    <font>
      <b/>
      <sz val="14"/>
      <color theme="3" tint="0.39997558519241921"/>
      <name val="Arial"/>
      <family val="2"/>
    </font>
    <font>
      <b/>
      <sz val="14"/>
      <color rgb="FF004484"/>
      <name val="Arial"/>
      <family val="2"/>
    </font>
    <font>
      <b/>
      <sz val="15"/>
      <color rgb="FF004484"/>
      <name val="Arial"/>
      <family val="2"/>
    </font>
    <font>
      <sz val="12"/>
      <color theme="0" tint="-0.499984740745262"/>
      <name val="Arial"/>
      <family val="2"/>
    </font>
    <font>
      <b/>
      <i/>
      <sz val="12"/>
      <color rgb="FFC00000"/>
      <name val="Arial"/>
      <family val="2"/>
    </font>
    <font>
      <b/>
      <sz val="12"/>
      <color theme="3" tint="0.39997558519241921"/>
      <name val="Arial"/>
      <family val="2"/>
    </font>
    <font>
      <sz val="11"/>
      <color theme="1"/>
      <name val="Calibri"/>
      <family val="2"/>
    </font>
    <font>
      <b/>
      <i/>
      <sz val="14"/>
      <color theme="1"/>
      <name val="Arial"/>
      <family val="2"/>
    </font>
    <font>
      <i/>
      <sz val="14"/>
      <color theme="1"/>
      <name val="Arial"/>
      <family val="2"/>
    </font>
    <font>
      <sz val="8"/>
      <color theme="1"/>
      <name val="Arial"/>
      <family val="2"/>
    </font>
    <font>
      <b/>
      <sz val="20"/>
      <color theme="1"/>
      <name val="Arial"/>
      <family val="2"/>
    </font>
    <font>
      <sz val="7.5"/>
      <color rgb="FF000000"/>
      <name val="HelveticaNeueLTStd-Lt"/>
    </font>
    <font>
      <sz val="12"/>
      <color theme="1"/>
      <name val="Cambria"/>
      <family val="1"/>
    </font>
    <font>
      <sz val="10"/>
      <color rgb="FF000000"/>
      <name val="HelveticaNeueLTStd-Lt"/>
    </font>
    <font>
      <b/>
      <sz val="11"/>
      <color theme="0"/>
      <name val="Calibri"/>
      <family val="2"/>
      <scheme val="minor"/>
    </font>
    <font>
      <sz val="11"/>
      <color theme="0"/>
      <name val="Calibri"/>
      <family val="2"/>
      <scheme val="minor"/>
    </font>
    <font>
      <sz val="11"/>
      <name val="Calibri"/>
      <family val="2"/>
      <scheme val="minor"/>
    </font>
    <font>
      <b/>
      <sz val="18"/>
      <color theme="0"/>
      <name val="Calibri"/>
      <family val="2"/>
      <scheme val="minor"/>
    </font>
    <font>
      <b/>
      <sz val="16"/>
      <color theme="1"/>
      <name val="Calibri"/>
      <family val="2"/>
      <scheme val="minor"/>
    </font>
    <font>
      <b/>
      <sz val="16"/>
      <name val="Calibri"/>
      <family val="2"/>
      <scheme val="minor"/>
    </font>
    <font>
      <b/>
      <u/>
      <sz val="11"/>
      <name val="Calibri"/>
      <family val="2"/>
      <scheme val="minor"/>
    </font>
    <font>
      <b/>
      <sz val="11"/>
      <name val="Calibri"/>
      <family val="2"/>
      <scheme val="minor"/>
    </font>
    <font>
      <b/>
      <u/>
      <sz val="11"/>
      <color theme="0"/>
      <name val="Calibri"/>
      <family val="2"/>
      <scheme val="minor"/>
    </font>
    <font>
      <b/>
      <sz val="16"/>
      <color theme="0"/>
      <name val="Calibri"/>
      <family val="2"/>
      <scheme val="minor"/>
    </font>
    <font>
      <sz val="11"/>
      <name val="Calibri"/>
      <family val="2"/>
    </font>
    <font>
      <sz val="11"/>
      <color rgb="FF000000"/>
      <name val="Calibri"/>
      <family val="2"/>
    </font>
    <font>
      <sz val="11"/>
      <color theme="1"/>
      <name val="Century Schoolbook"/>
      <family val="1"/>
    </font>
    <font>
      <sz val="14"/>
      <name val="Arial"/>
      <family val="2"/>
    </font>
  </fonts>
  <fills count="20">
    <fill>
      <patternFill patternType="none"/>
    </fill>
    <fill>
      <patternFill patternType="gray125"/>
    </fill>
    <fill>
      <patternFill patternType="solid">
        <fgColor rgb="FFFFCC99"/>
      </patternFill>
    </fill>
    <fill>
      <patternFill patternType="solid">
        <fgColor theme="9" tint="0.79998168889431442"/>
        <bgColor indexed="65"/>
      </patternFill>
    </fill>
    <fill>
      <patternFill patternType="solid">
        <fgColor theme="6" tint="0.79998168889431442"/>
        <bgColor indexed="64"/>
      </patternFill>
    </fill>
    <fill>
      <patternFill patternType="solid">
        <fgColor rgb="FF0067B8"/>
        <bgColor indexed="64"/>
      </patternFill>
    </fill>
    <fill>
      <patternFill patternType="solid">
        <fgColor rgb="FFF8FBFE"/>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FF"/>
        <bgColor indexed="64"/>
      </patternFill>
    </fill>
    <fill>
      <patternFill patternType="solid">
        <fgColor theme="0"/>
        <bgColor indexed="64"/>
      </patternFill>
    </fill>
    <fill>
      <patternFill patternType="solid">
        <fgColor theme="0" tint="-4.9989318521683403E-2"/>
        <bgColor indexed="64"/>
      </patternFill>
    </fill>
    <fill>
      <patternFill patternType="solid">
        <fgColor rgb="FFB7DAF5"/>
        <bgColor indexed="64"/>
      </patternFill>
    </fill>
    <fill>
      <patternFill patternType="solid">
        <fgColor theme="9" tint="0.59999389629810485"/>
        <bgColor indexed="64"/>
      </patternFill>
    </fill>
    <fill>
      <patternFill patternType="solid">
        <fgColor rgb="FF0070C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FF00"/>
        <bgColor indexed="64"/>
      </patternFill>
    </fill>
  </fills>
  <borders count="39">
    <border>
      <left/>
      <right/>
      <top/>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rgb="FF7F7F7F"/>
      </left>
      <right style="thin">
        <color rgb="FF7F7F7F"/>
      </right>
      <top style="thin">
        <color rgb="FF7F7F7F"/>
      </top>
      <bottom style="thin">
        <color rgb="FF7F7F7F"/>
      </bottom>
      <diagonal/>
    </border>
    <border>
      <left/>
      <right style="medium">
        <color indexed="64"/>
      </right>
      <top/>
      <bottom style="thin">
        <color indexed="64"/>
      </bottom>
      <diagonal/>
    </border>
    <border>
      <left style="thin">
        <color rgb="FF007AC2"/>
      </left>
      <right style="thin">
        <color rgb="FF007AC2"/>
      </right>
      <top style="thin">
        <color rgb="FF007AC2"/>
      </top>
      <bottom style="thin">
        <color rgb="FF007AC2"/>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rgb="FF007AC2"/>
      </right>
      <top style="thin">
        <color rgb="FF007AC2"/>
      </top>
      <bottom style="thin">
        <color rgb="FF007AC2"/>
      </bottom>
      <diagonal/>
    </border>
    <border>
      <left style="thin">
        <color rgb="FF007AC2"/>
      </left>
      <right/>
      <top style="thin">
        <color rgb="FF007AC2"/>
      </top>
      <bottom style="thin">
        <color rgb="FF007AC2"/>
      </bottom>
      <diagonal/>
    </border>
    <border>
      <left style="thin">
        <color rgb="FF007AC2"/>
      </left>
      <right/>
      <top/>
      <bottom/>
      <diagonal/>
    </border>
    <border>
      <left/>
      <right/>
      <top style="thin">
        <color rgb="FF007AC2"/>
      </top>
      <bottom style="thin">
        <color rgb="FF007AC2"/>
      </bottom>
      <diagonal/>
    </border>
    <border>
      <left style="thin">
        <color rgb="FF007AC2"/>
      </left>
      <right/>
      <top style="thin">
        <color rgb="FF007AC2"/>
      </top>
      <bottom/>
      <diagonal/>
    </border>
    <border>
      <left/>
      <right/>
      <top style="thin">
        <color rgb="FF007AC2"/>
      </top>
      <bottom/>
      <diagonal/>
    </border>
    <border>
      <left/>
      <right style="thin">
        <color rgb="FF007AC2"/>
      </right>
      <top style="thin">
        <color rgb="FF007AC2"/>
      </top>
      <bottom/>
      <diagonal/>
    </border>
    <border>
      <left/>
      <right style="thin">
        <color rgb="FF007AC2"/>
      </right>
      <top/>
      <bottom/>
      <diagonal/>
    </border>
    <border>
      <left style="medium">
        <color rgb="FF007AC2"/>
      </left>
      <right style="medium">
        <color rgb="FF007AC2"/>
      </right>
      <top style="medium">
        <color rgb="FF007AC2"/>
      </top>
      <bottom style="medium">
        <color rgb="FF007AC2"/>
      </bottom>
      <diagonal/>
    </border>
    <border>
      <left style="medium">
        <color rgb="FF007AC2"/>
      </left>
      <right style="medium">
        <color rgb="FF007AC2"/>
      </right>
      <top style="medium">
        <color rgb="FF007AC2"/>
      </top>
      <bottom style="thin">
        <color rgb="FF007AC2"/>
      </bottom>
      <diagonal/>
    </border>
    <border>
      <left style="medium">
        <color rgb="FF007AC2"/>
      </left>
      <right style="medium">
        <color rgb="FF007AC2"/>
      </right>
      <top style="thin">
        <color rgb="FF007AC2"/>
      </top>
      <bottom style="thin">
        <color rgb="FF007AC2"/>
      </bottom>
      <diagonal/>
    </border>
    <border>
      <left style="medium">
        <color rgb="FF007AC2"/>
      </left>
      <right style="medium">
        <color rgb="FF007AC2"/>
      </right>
      <top style="thin">
        <color rgb="FF007AC2"/>
      </top>
      <bottom style="medium">
        <color rgb="FF007AC2"/>
      </bottom>
      <diagonal/>
    </border>
    <border>
      <left style="medium">
        <color rgb="FF007AC2"/>
      </left>
      <right style="medium">
        <color rgb="FF007AC2"/>
      </right>
      <top/>
      <bottom/>
      <diagonal/>
    </border>
    <border>
      <left style="thin">
        <color rgb="FF007AC2"/>
      </left>
      <right style="thin">
        <color rgb="FF007AC2"/>
      </right>
      <top style="thin">
        <color rgb="FF007AC2"/>
      </top>
      <bottom/>
      <diagonal/>
    </border>
    <border>
      <left style="medium">
        <color rgb="FF007AC2"/>
      </left>
      <right style="medium">
        <color rgb="FF007AC2"/>
      </right>
      <top style="thin">
        <color rgb="FF007AC2"/>
      </top>
      <bottom/>
      <diagonal/>
    </border>
    <border>
      <left style="thin">
        <color rgb="FF007AC2"/>
      </left>
      <right style="thin">
        <color rgb="FF007AC2"/>
      </right>
      <top/>
      <bottom/>
      <diagonal/>
    </border>
    <border>
      <left style="medium">
        <color rgb="FF007AC2"/>
      </left>
      <right style="medium">
        <color indexed="64"/>
      </right>
      <top style="thin">
        <color theme="1"/>
      </top>
      <bottom style="thin">
        <color indexed="64"/>
      </bottom>
      <diagonal/>
    </border>
    <border>
      <left style="medium">
        <color rgb="FF007AC2"/>
      </left>
      <right style="medium">
        <color indexed="64"/>
      </right>
      <top style="thin">
        <color auto="1"/>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xf numFmtId="0" fontId="4" fillId="3" borderId="0" applyNumberFormat="0" applyBorder="0" applyAlignment="0" applyProtection="0"/>
    <xf numFmtId="0" fontId="8" fillId="5" borderId="0" applyNumberFormat="0" applyAlignment="0"/>
    <xf numFmtId="49" fontId="7" fillId="0" borderId="1" applyNumberFormat="0" applyAlignment="0" applyProtection="0"/>
    <xf numFmtId="49" fontId="6" fillId="4" borderId="0" applyNumberFormat="0" applyFont="0" applyBorder="0" applyAlignment="0">
      <alignment horizontal="left"/>
    </xf>
    <xf numFmtId="43" fontId="4" fillId="0" borderId="0" applyFont="0" applyFill="0" applyBorder="0" applyAlignment="0" applyProtection="0"/>
    <xf numFmtId="164" fontId="4" fillId="0" borderId="0" applyFont="0" applyFill="0" applyBorder="0" applyAlignment="0" applyProtection="0"/>
    <xf numFmtId="0" fontId="5" fillId="2" borderId="14" applyNumberFormat="0" applyAlignment="0" applyProtection="0"/>
    <xf numFmtId="9" fontId="4" fillId="0" borderId="0" applyFont="0" applyFill="0" applyBorder="0" applyAlignment="0" applyProtection="0"/>
  </cellStyleXfs>
  <cellXfs count="469">
    <xf numFmtId="0" fontId="0" fillId="0" borderId="0" xfId="0"/>
    <xf numFmtId="0" fontId="9" fillId="0" borderId="0" xfId="0" applyFont="1" applyFill="1" applyBorder="1" applyProtection="1"/>
    <xf numFmtId="0" fontId="9" fillId="0" borderId="0" xfId="0" applyFont="1" applyFill="1" applyBorder="1" applyAlignment="1" applyProtection="1">
      <alignment horizontal="center"/>
    </xf>
    <xf numFmtId="0" fontId="7" fillId="0" borderId="0" xfId="0" applyFont="1" applyFill="1" applyBorder="1" applyAlignment="1" applyProtection="1">
      <alignment horizontal="center"/>
    </xf>
    <xf numFmtId="0" fontId="7" fillId="0" borderId="0" xfId="0" applyFont="1" applyFill="1" applyBorder="1" applyProtection="1"/>
    <xf numFmtId="0" fontId="10" fillId="0" borderId="0" xfId="0" applyFont="1" applyProtection="1">
      <protection locked="0"/>
    </xf>
    <xf numFmtId="0" fontId="0" fillId="0" borderId="0" xfId="0" applyProtection="1">
      <protection locked="0"/>
    </xf>
    <xf numFmtId="0" fontId="0" fillId="0" borderId="0" xfId="0" quotePrefix="1" applyAlignment="1" applyProtection="1">
      <alignment horizontal="left"/>
      <protection locked="0"/>
    </xf>
    <xf numFmtId="0" fontId="0" fillId="0" borderId="0" xfId="0" quotePrefix="1" applyProtection="1">
      <protection locked="0"/>
    </xf>
    <xf numFmtId="2" fontId="10" fillId="0" borderId="0" xfId="0" applyNumberFormat="1" applyFont="1" applyAlignment="1" applyProtection="1">
      <alignment horizontal="center"/>
      <protection locked="0"/>
    </xf>
    <xf numFmtId="2" fontId="0" fillId="0" borderId="0" xfId="0" applyNumberFormat="1" applyAlignment="1" applyProtection="1">
      <alignment horizontal="center"/>
      <protection locked="0"/>
    </xf>
    <xf numFmtId="0" fontId="10" fillId="0" borderId="0" xfId="0" applyFont="1" applyAlignment="1" applyProtection="1">
      <alignment horizontal="left"/>
      <protection locked="0"/>
    </xf>
    <xf numFmtId="0" fontId="0" fillId="0" borderId="0" xfId="0" applyAlignment="1" applyProtection="1">
      <alignment horizontal="center"/>
      <protection locked="0"/>
    </xf>
    <xf numFmtId="0" fontId="0" fillId="0" borderId="0" xfId="0" applyAlignment="1" applyProtection="1">
      <alignment horizontal="left"/>
      <protection locked="0"/>
    </xf>
    <xf numFmtId="1" fontId="0" fillId="0" borderId="0" xfId="0" applyNumberFormat="1" applyAlignment="1" applyProtection="1">
      <alignment horizontal="center"/>
      <protection locked="0"/>
    </xf>
    <xf numFmtId="0" fontId="0" fillId="0" borderId="0" xfId="0" applyFont="1" applyProtection="1">
      <protection locked="0"/>
    </xf>
    <xf numFmtId="0" fontId="11" fillId="0" borderId="0" xfId="0" applyFont="1" applyAlignment="1" applyProtection="1">
      <alignment horizontal="center"/>
      <protection locked="0"/>
    </xf>
    <xf numFmtId="17" fontId="0" fillId="0" borderId="0" xfId="0" quotePrefix="1" applyNumberFormat="1" applyProtection="1">
      <protection locked="0"/>
    </xf>
    <xf numFmtId="0" fontId="18" fillId="0" borderId="0" xfId="0" applyFont="1" applyFill="1" applyBorder="1" applyProtection="1"/>
    <xf numFmtId="0" fontId="15" fillId="0" borderId="0" xfId="0" applyFont="1" applyFill="1" applyBorder="1" applyAlignment="1" applyProtection="1">
      <alignment horizontal="center"/>
    </xf>
    <xf numFmtId="0" fontId="19" fillId="0" borderId="0" xfId="0" applyFont="1" applyFill="1" applyBorder="1" applyProtection="1"/>
    <xf numFmtId="0" fontId="19" fillId="0" borderId="0" xfId="0" applyFont="1" applyFill="1" applyBorder="1" applyAlignment="1" applyProtection="1">
      <alignment horizontal="center"/>
    </xf>
    <xf numFmtId="1" fontId="9" fillId="0" borderId="0" xfId="0" applyNumberFormat="1" applyFont="1" applyFill="1" applyBorder="1" applyAlignment="1" applyProtection="1">
      <alignment horizontal="center"/>
    </xf>
    <xf numFmtId="1" fontId="19" fillId="0" borderId="0" xfId="0" applyNumberFormat="1" applyFont="1" applyFill="1" applyBorder="1" applyAlignment="1" applyProtection="1">
      <alignment horizontal="center"/>
    </xf>
    <xf numFmtId="1" fontId="7" fillId="0" borderId="0" xfId="0" applyNumberFormat="1" applyFont="1" applyFill="1" applyBorder="1" applyAlignment="1" applyProtection="1">
      <alignment horizontal="center"/>
    </xf>
    <xf numFmtId="165" fontId="7" fillId="0" borderId="0" xfId="0" applyNumberFormat="1" applyFont="1" applyFill="1" applyBorder="1" applyAlignment="1" applyProtection="1">
      <alignment horizontal="center"/>
    </xf>
    <xf numFmtId="0" fontId="21" fillId="0" borderId="0" xfId="0" applyFont="1" applyFill="1" applyBorder="1" applyProtection="1"/>
    <xf numFmtId="0" fontId="0" fillId="0" borderId="0" xfId="0" applyFill="1" applyBorder="1" applyProtection="1"/>
    <xf numFmtId="0" fontId="6" fillId="0" borderId="0" xfId="4" applyNumberFormat="1" applyFont="1" applyFill="1" applyBorder="1" applyAlignment="1" applyProtection="1"/>
    <xf numFmtId="49" fontId="14" fillId="0" borderId="0" xfId="0" applyNumberFormat="1" applyFont="1" applyFill="1" applyBorder="1" applyProtection="1"/>
    <xf numFmtId="0" fontId="22" fillId="0" borderId="0" xfId="0" applyFont="1" applyFill="1" applyBorder="1" applyProtection="1"/>
    <xf numFmtId="1" fontId="27" fillId="0" borderId="0" xfId="1" applyNumberFormat="1" applyFont="1" applyFill="1" applyBorder="1" applyAlignment="1" applyProtection="1">
      <alignment horizontal="center"/>
    </xf>
    <xf numFmtId="0" fontId="9" fillId="0" borderId="0" xfId="0" applyFont="1" applyProtection="1"/>
    <xf numFmtId="0" fontId="13" fillId="0" borderId="0" xfId="0" applyFont="1" applyFill="1" applyBorder="1" applyProtection="1"/>
    <xf numFmtId="0" fontId="7" fillId="0" borderId="0" xfId="0" applyFont="1" applyProtection="1"/>
    <xf numFmtId="3" fontId="20" fillId="0" borderId="4" xfId="4" applyNumberFormat="1" applyFont="1" applyFill="1" applyBorder="1" applyAlignment="1" applyProtection="1">
      <alignment horizontal="center"/>
    </xf>
    <xf numFmtId="0" fontId="0" fillId="0" borderId="0" xfId="0" applyFill="1" applyBorder="1"/>
    <xf numFmtId="0" fontId="30" fillId="0" borderId="0" xfId="0" applyFont="1" applyFill="1" applyBorder="1"/>
    <xf numFmtId="0" fontId="30" fillId="0" borderId="2" xfId="0" applyFont="1" applyFill="1" applyBorder="1"/>
    <xf numFmtId="3" fontId="15" fillId="0" borderId="0" xfId="3" applyNumberFormat="1" applyFont="1" applyFill="1" applyBorder="1" applyAlignment="1" applyProtection="1">
      <alignment horizontal="center"/>
    </xf>
    <xf numFmtId="0" fontId="14" fillId="0" borderId="0" xfId="0" applyFont="1" applyFill="1" applyBorder="1" applyProtection="1"/>
    <xf numFmtId="49" fontId="15" fillId="0" borderId="0" xfId="3" applyNumberFormat="1" applyFont="1" applyFill="1" applyBorder="1" applyProtection="1"/>
    <xf numFmtId="0" fontId="7" fillId="0" borderId="11" xfId="3" applyNumberFormat="1" applyFill="1" applyBorder="1" applyProtection="1"/>
    <xf numFmtId="0" fontId="9" fillId="0" borderId="21" xfId="0" applyFont="1" applyFill="1" applyBorder="1" applyProtection="1"/>
    <xf numFmtId="0" fontId="7" fillId="0" borderId="21" xfId="0" applyFont="1" applyFill="1" applyBorder="1" applyProtection="1"/>
    <xf numFmtId="49" fontId="9" fillId="0" borderId="21" xfId="0" applyNumberFormat="1" applyFont="1" applyFill="1" applyBorder="1" applyProtection="1"/>
    <xf numFmtId="0" fontId="15" fillId="0" borderId="21" xfId="0" applyFont="1" applyFill="1" applyBorder="1" applyAlignment="1" applyProtection="1">
      <alignment horizontal="center"/>
    </xf>
    <xf numFmtId="0" fontId="19" fillId="0" borderId="26" xfId="0" applyFont="1" applyFill="1" applyBorder="1" applyProtection="1"/>
    <xf numFmtId="0" fontId="19" fillId="0" borderId="21" xfId="0" applyFont="1" applyFill="1" applyBorder="1" applyProtection="1"/>
    <xf numFmtId="0" fontId="19" fillId="0" borderId="21" xfId="0" applyFont="1" applyFill="1" applyBorder="1" applyAlignment="1" applyProtection="1">
      <alignment horizontal="center"/>
    </xf>
    <xf numFmtId="0" fontId="19" fillId="0" borderId="26" xfId="0" applyFont="1" applyFill="1" applyBorder="1" applyAlignment="1" applyProtection="1">
      <alignment horizontal="center"/>
    </xf>
    <xf numFmtId="1" fontId="19" fillId="0" borderId="21" xfId="0" applyNumberFormat="1" applyFont="1" applyFill="1" applyBorder="1" applyAlignment="1" applyProtection="1">
      <alignment horizontal="center"/>
    </xf>
    <xf numFmtId="1" fontId="19" fillId="0" borderId="26" xfId="0" applyNumberFormat="1" applyFont="1" applyFill="1" applyBorder="1" applyAlignment="1" applyProtection="1">
      <alignment horizontal="center"/>
    </xf>
    <xf numFmtId="0" fontId="21" fillId="0" borderId="21" xfId="0" applyFont="1" applyFill="1" applyBorder="1" applyProtection="1"/>
    <xf numFmtId="0" fontId="21" fillId="0" borderId="26" xfId="0" applyFont="1" applyFill="1" applyBorder="1" applyProtection="1"/>
    <xf numFmtId="1" fontId="27" fillId="0" borderId="21" xfId="1" applyNumberFormat="1" applyFont="1" applyFill="1" applyBorder="1" applyAlignment="1" applyProtection="1">
      <alignment horizontal="center"/>
    </xf>
    <xf numFmtId="1" fontId="27" fillId="0" borderId="26" xfId="1" applyNumberFormat="1" applyFont="1" applyFill="1" applyBorder="1" applyAlignment="1" applyProtection="1">
      <alignment horizontal="center"/>
    </xf>
    <xf numFmtId="0" fontId="20" fillId="0" borderId="13" xfId="0" applyFont="1" applyFill="1" applyBorder="1" applyAlignment="1" applyProtection="1">
      <alignment horizontal="center"/>
    </xf>
    <xf numFmtId="1" fontId="20" fillId="6" borderId="13" xfId="0" applyNumberFormat="1" applyFont="1" applyFill="1" applyBorder="1" applyAlignment="1" applyProtection="1">
      <alignment horizontal="center"/>
    </xf>
    <xf numFmtId="0" fontId="20" fillId="0" borderId="13" xfId="0" applyFont="1" applyFill="1" applyBorder="1" applyProtection="1"/>
    <xf numFmtId="1" fontId="20" fillId="0" borderId="13" xfId="0" applyNumberFormat="1" applyFont="1" applyFill="1" applyBorder="1" applyAlignment="1" applyProtection="1">
      <alignment horizontal="center"/>
    </xf>
    <xf numFmtId="165" fontId="20" fillId="0" borderId="13" xfId="0" applyNumberFormat="1" applyFont="1" applyFill="1" applyBorder="1" applyAlignment="1" applyProtection="1">
      <alignment horizontal="center"/>
    </xf>
    <xf numFmtId="0" fontId="22" fillId="0" borderId="13" xfId="0" applyFont="1" applyFill="1" applyBorder="1" applyProtection="1"/>
    <xf numFmtId="1" fontId="28" fillId="0" borderId="13" xfId="1" applyNumberFormat="1" applyFont="1" applyFill="1" applyBorder="1" applyAlignment="1" applyProtection="1">
      <alignment horizontal="center"/>
    </xf>
    <xf numFmtId="49" fontId="14" fillId="0" borderId="20" xfId="0" applyNumberFormat="1" applyFont="1" applyFill="1" applyBorder="1" applyAlignment="1" applyProtection="1">
      <alignment horizontal="left" vertical="center"/>
    </xf>
    <xf numFmtId="0" fontId="14" fillId="0" borderId="22" xfId="0" applyNumberFormat="1" applyFont="1" applyFill="1" applyBorder="1" applyAlignment="1" applyProtection="1">
      <alignment vertical="center"/>
    </xf>
    <xf numFmtId="0" fontId="9" fillId="0" borderId="22" xfId="0" applyNumberFormat="1" applyFont="1" applyFill="1" applyBorder="1" applyAlignment="1" applyProtection="1">
      <alignment vertical="center"/>
    </xf>
    <xf numFmtId="0" fontId="9" fillId="0" borderId="19" xfId="0" applyNumberFormat="1" applyFont="1" applyFill="1" applyBorder="1" applyAlignment="1" applyProtection="1">
      <alignment vertical="center"/>
    </xf>
    <xf numFmtId="0" fontId="9" fillId="0" borderId="20" xfId="0" applyNumberFormat="1" applyFont="1" applyFill="1" applyBorder="1" applyAlignment="1" applyProtection="1">
      <alignment horizontal="center" vertical="center"/>
    </xf>
    <xf numFmtId="0" fontId="9" fillId="0" borderId="0" xfId="0" applyFont="1" applyFill="1" applyBorder="1" applyAlignment="1" applyProtection="1">
      <alignment vertical="center"/>
    </xf>
    <xf numFmtId="0" fontId="15" fillId="13" borderId="22" xfId="3" applyNumberFormat="1" applyFont="1" applyFill="1" applyBorder="1" applyAlignment="1" applyProtection="1">
      <alignment vertical="center"/>
    </xf>
    <xf numFmtId="0" fontId="7" fillId="13" borderId="22" xfId="3" applyNumberFormat="1" applyFill="1" applyBorder="1" applyAlignment="1" applyProtection="1">
      <alignment vertical="center"/>
    </xf>
    <xf numFmtId="0" fontId="7" fillId="13" borderId="19" xfId="3" applyNumberFormat="1" applyFill="1" applyBorder="1" applyAlignment="1" applyProtection="1">
      <alignment vertical="center"/>
    </xf>
    <xf numFmtId="0" fontId="7" fillId="13" borderId="20" xfId="3" applyNumberFormat="1" applyFill="1" applyBorder="1" applyAlignment="1" applyProtection="1">
      <alignment vertical="center"/>
    </xf>
    <xf numFmtId="3" fontId="20" fillId="4" borderId="18" xfId="4" applyNumberFormat="1" applyFont="1" applyBorder="1" applyAlignment="1" applyProtection="1">
      <alignment horizontal="center" vertical="center"/>
    </xf>
    <xf numFmtId="0" fontId="0" fillId="0" borderId="0" xfId="0" applyAlignment="1" applyProtection="1">
      <alignment vertical="center"/>
    </xf>
    <xf numFmtId="3" fontId="3" fillId="13" borderId="16" xfId="3" applyNumberFormat="1" applyFont="1" applyFill="1" applyBorder="1" applyAlignment="1" applyProtection="1">
      <alignment horizontal="right" vertical="center" indent="2"/>
    </xf>
    <xf numFmtId="3" fontId="3" fillId="13" borderId="20" xfId="3" applyNumberFormat="1" applyFont="1" applyFill="1" applyBorder="1" applyAlignment="1" applyProtection="1">
      <alignment horizontal="right" vertical="center" indent="2"/>
    </xf>
    <xf numFmtId="0" fontId="15" fillId="0" borderId="0" xfId="0" applyFont="1" applyFill="1" applyBorder="1" applyAlignment="1" applyProtection="1">
      <alignment vertical="center"/>
    </xf>
    <xf numFmtId="0" fontId="15" fillId="7" borderId="1" xfId="3" applyNumberFormat="1" applyFont="1" applyFill="1" applyAlignment="1" applyProtection="1">
      <alignment vertical="center"/>
    </xf>
    <xf numFmtId="0" fontId="14" fillId="0"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49" fontId="15" fillId="13" borderId="20" xfId="3" applyNumberFormat="1" applyFont="1" applyFill="1" applyBorder="1" applyAlignment="1" applyProtection="1">
      <alignment vertical="center"/>
    </xf>
    <xf numFmtId="0" fontId="14" fillId="0" borderId="0" xfId="0" applyNumberFormat="1" applyFont="1" applyFill="1" applyBorder="1" applyAlignment="1" applyProtection="1">
      <alignment horizontal="center" vertical="center"/>
    </xf>
    <xf numFmtId="3" fontId="14" fillId="0" borderId="16" xfId="0" applyNumberFormat="1" applyFont="1" applyFill="1" applyBorder="1" applyAlignment="1" applyProtection="1">
      <alignment horizontal="right" vertical="center" indent="2"/>
      <protection locked="0"/>
    </xf>
    <xf numFmtId="3" fontId="14" fillId="0" borderId="20" xfId="0" applyNumberFormat="1" applyFont="1" applyFill="1" applyBorder="1" applyAlignment="1" applyProtection="1">
      <alignment horizontal="right" vertical="center" indent="2"/>
      <protection locked="0"/>
    </xf>
    <xf numFmtId="3" fontId="32" fillId="0" borderId="17" xfId="4" applyNumberFormat="1" applyFont="1" applyFill="1" applyBorder="1" applyAlignment="1" applyProtection="1">
      <alignment horizontal="center" vertical="center"/>
    </xf>
    <xf numFmtId="1" fontId="15" fillId="0" borderId="21" xfId="0" applyNumberFormat="1" applyFont="1" applyFill="1" applyBorder="1" applyAlignment="1" applyProtection="1">
      <alignment horizontal="center"/>
    </xf>
    <xf numFmtId="1" fontId="15" fillId="0" borderId="0" xfId="0" applyNumberFormat="1" applyFont="1" applyFill="1" applyBorder="1" applyAlignment="1" applyProtection="1">
      <alignment horizontal="center"/>
    </xf>
    <xf numFmtId="1" fontId="15" fillId="0" borderId="26" xfId="0" applyNumberFormat="1" applyFont="1" applyFill="1" applyBorder="1" applyAlignment="1" applyProtection="1">
      <alignment horizontal="center"/>
    </xf>
    <xf numFmtId="165" fontId="15" fillId="0" borderId="21" xfId="0" applyNumberFormat="1" applyFont="1" applyFill="1" applyBorder="1" applyAlignment="1" applyProtection="1">
      <alignment horizontal="center"/>
    </xf>
    <xf numFmtId="165" fontId="15" fillId="0" borderId="0" xfId="0" applyNumberFormat="1" applyFont="1" applyFill="1" applyBorder="1" applyAlignment="1" applyProtection="1">
      <alignment horizontal="center"/>
    </xf>
    <xf numFmtId="165" fontId="15" fillId="0" borderId="26" xfId="0" applyNumberFormat="1" applyFont="1" applyFill="1" applyBorder="1" applyAlignment="1" applyProtection="1">
      <alignment horizontal="center"/>
    </xf>
    <xf numFmtId="0" fontId="15" fillId="0" borderId="26" xfId="0" applyFont="1" applyFill="1" applyBorder="1" applyAlignment="1" applyProtection="1">
      <alignment horizontal="center"/>
    </xf>
    <xf numFmtId="3" fontId="32" fillId="0" borderId="15" xfId="4" applyNumberFormat="1" applyFont="1" applyFill="1" applyBorder="1" applyAlignment="1" applyProtection="1">
      <alignment horizontal="center" vertical="center"/>
    </xf>
    <xf numFmtId="3" fontId="31" fillId="8" borderId="17" xfId="4" applyNumberFormat="1" applyFont="1" applyFill="1" applyBorder="1" applyAlignment="1" applyProtection="1">
      <alignment horizontal="center" vertical="center"/>
    </xf>
    <xf numFmtId="3" fontId="32" fillId="11" borderId="17" xfId="4" applyNumberFormat="1" applyFont="1" applyFill="1" applyBorder="1" applyAlignment="1" applyProtection="1">
      <alignment horizontal="center" vertical="center"/>
    </xf>
    <xf numFmtId="3" fontId="32" fillId="10" borderId="17" xfId="4" applyNumberFormat="1" applyFont="1" applyFill="1" applyBorder="1" applyAlignment="1" applyProtection="1">
      <alignment horizontal="center" vertical="center"/>
    </xf>
    <xf numFmtId="3" fontId="31" fillId="4" borderId="17" xfId="4" applyNumberFormat="1" applyFont="1" applyFill="1" applyBorder="1" applyAlignment="1" applyProtection="1">
      <alignment horizontal="center" vertical="center"/>
    </xf>
    <xf numFmtId="0" fontId="23" fillId="0" borderId="0" xfId="3" applyNumberFormat="1" applyFont="1" applyFill="1" applyBorder="1" applyProtection="1"/>
    <xf numFmtId="0" fontId="7" fillId="0" borderId="0" xfId="3" applyNumberFormat="1" applyFill="1" applyBorder="1" applyProtection="1"/>
    <xf numFmtId="3" fontId="3" fillId="0" borderId="0" xfId="3" applyNumberFormat="1" applyFont="1" applyFill="1" applyBorder="1" applyAlignment="1" applyProtection="1">
      <alignment horizontal="center"/>
    </xf>
    <xf numFmtId="0" fontId="14" fillId="0" borderId="0" xfId="0" applyNumberFormat="1" applyFont="1" applyFill="1" applyBorder="1" applyAlignment="1" applyProtection="1">
      <alignment vertical="center"/>
    </xf>
    <xf numFmtId="0" fontId="15" fillId="7" borderId="0" xfId="3" applyNumberFormat="1" applyFont="1" applyFill="1" applyBorder="1" applyAlignment="1" applyProtection="1">
      <alignment vertical="center"/>
    </xf>
    <xf numFmtId="49" fontId="15" fillId="7" borderId="20" xfId="3" applyNumberFormat="1" applyFont="1" applyFill="1" applyBorder="1" applyAlignment="1" applyProtection="1">
      <alignment vertical="center"/>
    </xf>
    <xf numFmtId="0" fontId="15" fillId="7" borderId="22" xfId="3" applyNumberFormat="1" applyFont="1" applyFill="1" applyBorder="1" applyAlignment="1" applyProtection="1">
      <alignment vertical="center"/>
    </xf>
    <xf numFmtId="49" fontId="14" fillId="0" borderId="20" xfId="0" applyNumberFormat="1" applyFont="1" applyFill="1" applyBorder="1" applyAlignment="1" applyProtection="1">
      <alignment vertical="center"/>
    </xf>
    <xf numFmtId="0" fontId="14" fillId="0" borderId="22" xfId="0" applyFont="1" applyFill="1" applyBorder="1" applyAlignment="1" applyProtection="1">
      <alignment horizontal="left" vertical="center"/>
    </xf>
    <xf numFmtId="0" fontId="14" fillId="0" borderId="22" xfId="0" applyFont="1" applyFill="1" applyBorder="1" applyAlignment="1" applyProtection="1">
      <alignment vertical="center"/>
    </xf>
    <xf numFmtId="0" fontId="14" fillId="0" borderId="22" xfId="0" applyNumberFormat="1" applyFont="1" applyFill="1" applyBorder="1" applyAlignment="1" applyProtection="1">
      <alignment horizontal="left" vertical="center"/>
    </xf>
    <xf numFmtId="3" fontId="15" fillId="7" borderId="16" xfId="3" applyNumberFormat="1" applyFont="1" applyFill="1" applyBorder="1" applyAlignment="1" applyProtection="1">
      <alignment horizontal="right" vertical="center" indent="2"/>
    </xf>
    <xf numFmtId="3" fontId="14" fillId="0" borderId="16" xfId="7" applyNumberFormat="1" applyFont="1" applyFill="1" applyBorder="1" applyAlignment="1" applyProtection="1">
      <alignment horizontal="right" vertical="center" indent="2"/>
      <protection locked="0"/>
    </xf>
    <xf numFmtId="3" fontId="14" fillId="9" borderId="16" xfId="7" applyNumberFormat="1" applyFont="1" applyFill="1" applyBorder="1" applyAlignment="1" applyProtection="1">
      <alignment horizontal="right" vertical="center" indent="2"/>
      <protection locked="0"/>
    </xf>
    <xf numFmtId="49" fontId="15" fillId="13" borderId="20" xfId="4" applyNumberFormat="1" applyFont="1" applyFill="1" applyBorder="1" applyAlignment="1" applyProtection="1">
      <alignment vertical="center"/>
    </xf>
    <xf numFmtId="0" fontId="15" fillId="13" borderId="22" xfId="4" applyNumberFormat="1" applyFont="1" applyFill="1" applyBorder="1" applyAlignment="1" applyProtection="1">
      <alignment vertical="center"/>
    </xf>
    <xf numFmtId="0" fontId="15" fillId="13" borderId="11" xfId="4" applyNumberFormat="1" applyFont="1" applyFill="1" applyBorder="1" applyAlignment="1" applyProtection="1">
      <alignment vertical="center"/>
    </xf>
    <xf numFmtId="3" fontId="15" fillId="13" borderId="16" xfId="4" applyNumberFormat="1" applyFont="1" applyFill="1" applyBorder="1" applyAlignment="1" applyProtection="1">
      <alignment horizontal="right" vertical="center" indent="2"/>
    </xf>
    <xf numFmtId="3" fontId="15" fillId="7" borderId="20" xfId="3" applyNumberFormat="1" applyFont="1" applyFill="1" applyBorder="1" applyAlignment="1" applyProtection="1">
      <alignment horizontal="right" vertical="center" indent="2"/>
    </xf>
    <xf numFmtId="3" fontId="14" fillId="0" borderId="20" xfId="7" applyNumberFormat="1" applyFont="1" applyFill="1" applyBorder="1" applyAlignment="1" applyProtection="1">
      <alignment horizontal="right" vertical="center" indent="2"/>
      <protection locked="0"/>
    </xf>
    <xf numFmtId="3" fontId="14" fillId="9" borderId="20" xfId="7" applyNumberFormat="1" applyFont="1" applyFill="1" applyBorder="1" applyAlignment="1" applyProtection="1">
      <alignment horizontal="right" vertical="center" indent="2"/>
      <protection locked="0"/>
    </xf>
    <xf numFmtId="3" fontId="15" fillId="13" borderId="20" xfId="4" applyNumberFormat="1" applyFont="1" applyFill="1" applyBorder="1" applyAlignment="1" applyProtection="1">
      <alignment horizontal="right" vertical="center" indent="2"/>
    </xf>
    <xf numFmtId="3" fontId="14" fillId="0" borderId="28" xfId="0" applyNumberFormat="1" applyFont="1" applyFill="1" applyBorder="1" applyAlignment="1" applyProtection="1">
      <alignment horizontal="right" vertical="center" indent="2"/>
    </xf>
    <xf numFmtId="3" fontId="14" fillId="0" borderId="29" xfId="0" applyNumberFormat="1" applyFont="1" applyFill="1" applyBorder="1" applyAlignment="1" applyProtection="1">
      <alignment horizontal="right" vertical="center" indent="2"/>
    </xf>
    <xf numFmtId="3" fontId="15" fillId="7" borderId="29" xfId="3" applyNumberFormat="1" applyFont="1" applyFill="1" applyBorder="1" applyAlignment="1" applyProtection="1">
      <alignment horizontal="right" vertical="center" indent="2"/>
    </xf>
    <xf numFmtId="3" fontId="14" fillId="0" borderId="29" xfId="6" applyNumberFormat="1" applyFont="1" applyFill="1" applyBorder="1" applyAlignment="1" applyProtection="1">
      <alignment horizontal="right" vertical="center" indent="2"/>
    </xf>
    <xf numFmtId="3" fontId="14" fillId="10" borderId="29" xfId="6" applyNumberFormat="1" applyFont="1" applyFill="1" applyBorder="1" applyAlignment="1" applyProtection="1">
      <alignment horizontal="right" vertical="center" indent="2"/>
    </xf>
    <xf numFmtId="3" fontId="15" fillId="13" borderId="30" xfId="4" applyNumberFormat="1" applyFont="1" applyFill="1" applyBorder="1" applyAlignment="1" applyProtection="1">
      <alignment horizontal="right" vertical="center" indent="2"/>
    </xf>
    <xf numFmtId="0" fontId="14" fillId="0" borderId="31" xfId="0" applyFont="1" applyFill="1" applyBorder="1" applyProtection="1"/>
    <xf numFmtId="0" fontId="14" fillId="0" borderId="31" xfId="0" applyFont="1" applyFill="1" applyBorder="1" applyAlignment="1" applyProtection="1">
      <alignment horizontal="center"/>
    </xf>
    <xf numFmtId="1" fontId="14" fillId="0" borderId="31" xfId="0" applyNumberFormat="1" applyFont="1" applyFill="1" applyBorder="1" applyAlignment="1" applyProtection="1">
      <alignment horizontal="center"/>
    </xf>
    <xf numFmtId="1" fontId="15" fillId="0" borderId="31" xfId="0" applyNumberFormat="1" applyFont="1" applyFill="1" applyBorder="1" applyAlignment="1" applyProtection="1">
      <alignment horizontal="center"/>
    </xf>
    <xf numFmtId="0" fontId="15" fillId="0" borderId="31" xfId="0" applyFont="1" applyFill="1" applyBorder="1" applyAlignment="1" applyProtection="1">
      <alignment horizontal="center"/>
    </xf>
    <xf numFmtId="0" fontId="9" fillId="0" borderId="31" xfId="0" applyFont="1" applyFill="1" applyBorder="1" applyProtection="1"/>
    <xf numFmtId="1" fontId="13" fillId="0" borderId="31" xfId="6" applyNumberFormat="1" applyFont="1" applyFill="1" applyBorder="1" applyAlignment="1" applyProtection="1">
      <alignment horizontal="center"/>
    </xf>
    <xf numFmtId="3" fontId="15" fillId="13" borderId="30" xfId="3" applyNumberFormat="1" applyFont="1" applyFill="1" applyBorder="1" applyAlignment="1" applyProtection="1">
      <alignment horizontal="right" vertical="center" indent="2"/>
    </xf>
    <xf numFmtId="49" fontId="25" fillId="0" borderId="0" xfId="4" applyNumberFormat="1" applyFont="1" applyFill="1" applyBorder="1" applyAlignment="1" applyProtection="1"/>
    <xf numFmtId="0" fontId="26" fillId="0" borderId="0" xfId="4" applyNumberFormat="1" applyFont="1" applyFill="1" applyBorder="1" applyAlignment="1" applyProtection="1"/>
    <xf numFmtId="0" fontId="6" fillId="0" borderId="8" xfId="4" applyNumberFormat="1" applyFont="1" applyFill="1" applyBorder="1" applyAlignment="1" applyProtection="1"/>
    <xf numFmtId="3" fontId="16" fillId="0" borderId="0" xfId="4" applyNumberFormat="1" applyFont="1" applyFill="1" applyBorder="1" applyAlignment="1" applyProtection="1">
      <alignment horizontal="center"/>
    </xf>
    <xf numFmtId="3" fontId="15" fillId="0" borderId="0" xfId="4" applyNumberFormat="1" applyFont="1" applyFill="1" applyBorder="1" applyAlignment="1" applyProtection="1">
      <alignment horizontal="center"/>
    </xf>
    <xf numFmtId="49" fontId="14" fillId="0" borderId="20" xfId="3" applyNumberFormat="1" applyFont="1" applyFill="1" applyBorder="1" applyAlignment="1" applyProtection="1">
      <alignment vertical="center"/>
    </xf>
    <xf numFmtId="3" fontId="31" fillId="4" borderId="18" xfId="4" applyNumberFormat="1" applyFont="1" applyFill="1" applyBorder="1" applyAlignment="1" applyProtection="1">
      <alignment horizontal="center" vertical="center"/>
    </xf>
    <xf numFmtId="0" fontId="7" fillId="0" borderId="0" xfId="0" applyFont="1" applyFill="1" applyBorder="1" applyAlignment="1" applyProtection="1">
      <alignment vertical="center"/>
    </xf>
    <xf numFmtId="3" fontId="32" fillId="0" borderId="4" xfId="4" applyNumberFormat="1" applyFont="1" applyFill="1" applyBorder="1" applyAlignment="1" applyProtection="1">
      <alignment horizontal="center" vertical="center"/>
    </xf>
    <xf numFmtId="49" fontId="14" fillId="0" borderId="0" xfId="0" applyNumberFormat="1" applyFont="1" applyFill="1" applyBorder="1" applyAlignment="1" applyProtection="1">
      <alignment vertical="center"/>
    </xf>
    <xf numFmtId="3" fontId="14" fillId="0" borderId="0" xfId="0" applyNumberFormat="1" applyFont="1" applyFill="1" applyBorder="1" applyAlignment="1" applyProtection="1">
      <alignment horizontal="center" vertical="center"/>
    </xf>
    <xf numFmtId="3" fontId="14" fillId="0" borderId="0" xfId="0" applyNumberFormat="1" applyFont="1" applyFill="1" applyBorder="1" applyAlignment="1" applyProtection="1">
      <alignment horizontal="right" vertical="center" indent="1"/>
    </xf>
    <xf numFmtId="3" fontId="14" fillId="0" borderId="16" xfId="3" applyNumberFormat="1" applyFont="1" applyFill="1" applyBorder="1" applyAlignment="1" applyProtection="1">
      <alignment horizontal="right" vertical="center" indent="2"/>
      <protection locked="0"/>
    </xf>
    <xf numFmtId="3" fontId="14" fillId="0" borderId="20" xfId="3" applyNumberFormat="1" applyFont="1" applyFill="1" applyBorder="1" applyAlignment="1" applyProtection="1">
      <alignment horizontal="right" vertical="center" indent="2"/>
      <protection locked="0"/>
    </xf>
    <xf numFmtId="3" fontId="14" fillId="0" borderId="28" xfId="3" applyNumberFormat="1" applyFont="1" applyFill="1" applyBorder="1" applyAlignment="1" applyProtection="1">
      <alignment horizontal="right" vertical="center" indent="2"/>
    </xf>
    <xf numFmtId="3" fontId="14" fillId="0" borderId="29" xfId="3" applyNumberFormat="1" applyFont="1" applyFill="1" applyBorder="1" applyAlignment="1" applyProtection="1">
      <alignment horizontal="right" vertical="center" indent="2"/>
    </xf>
    <xf numFmtId="3" fontId="14" fillId="0" borderId="0" xfId="0" applyNumberFormat="1" applyFont="1" applyFill="1" applyBorder="1" applyAlignment="1" applyProtection="1">
      <alignment horizontal="right" vertical="center" indent="2"/>
    </xf>
    <xf numFmtId="0" fontId="14" fillId="0" borderId="22" xfId="3" applyNumberFormat="1" applyFont="1" applyFill="1" applyBorder="1" applyAlignment="1" applyProtection="1">
      <alignment vertical="center"/>
    </xf>
    <xf numFmtId="0" fontId="14" fillId="0" borderId="19" xfId="3" applyNumberFormat="1" applyFont="1" applyFill="1" applyBorder="1" applyAlignment="1" applyProtection="1">
      <alignment vertical="center"/>
    </xf>
    <xf numFmtId="0" fontId="14" fillId="0" borderId="16" xfId="3" applyNumberFormat="1" applyFont="1" applyFill="1" applyBorder="1" applyAlignment="1" applyProtection="1">
      <alignment vertical="center"/>
    </xf>
    <xf numFmtId="0" fontId="15" fillId="13" borderId="19" xfId="4" applyNumberFormat="1" applyFont="1" applyFill="1" applyBorder="1" applyAlignment="1" applyProtection="1">
      <alignment vertical="center"/>
    </xf>
    <xf numFmtId="0" fontId="15" fillId="13" borderId="16" xfId="4" applyNumberFormat="1" applyFont="1" applyFill="1" applyBorder="1" applyAlignment="1" applyProtection="1">
      <alignment vertical="center"/>
    </xf>
    <xf numFmtId="0" fontId="14" fillId="0" borderId="0" xfId="4" applyNumberFormat="1" applyFont="1" applyFill="1" applyBorder="1" applyAlignment="1" applyProtection="1">
      <alignment horizontal="center" vertical="center"/>
    </xf>
    <xf numFmtId="0" fontId="14" fillId="0" borderId="0" xfId="4" applyNumberFormat="1" applyFont="1" applyFill="1" applyBorder="1" applyAlignment="1" applyProtection="1">
      <alignment vertical="center"/>
    </xf>
    <xf numFmtId="49" fontId="14" fillId="0" borderId="0" xfId="4" applyNumberFormat="1" applyFont="1" applyFill="1" applyBorder="1" applyAlignment="1" applyProtection="1">
      <alignment vertical="center"/>
    </xf>
    <xf numFmtId="3" fontId="14" fillId="0" borderId="0" xfId="4" applyNumberFormat="1" applyFont="1" applyFill="1" applyBorder="1" applyAlignment="1" applyProtection="1">
      <alignment horizontal="right" vertical="center" indent="2"/>
    </xf>
    <xf numFmtId="0" fontId="14" fillId="13" borderId="16" xfId="4" applyNumberFormat="1" applyFont="1" applyFill="1" applyBorder="1" applyAlignment="1" applyProtection="1">
      <alignment horizontal="center" vertical="center"/>
    </xf>
    <xf numFmtId="49" fontId="14" fillId="13" borderId="20" xfId="4" applyNumberFormat="1" applyFont="1" applyFill="1" applyBorder="1" applyAlignment="1" applyProtection="1">
      <alignment horizontal="left" vertical="center"/>
    </xf>
    <xf numFmtId="49" fontId="14" fillId="0" borderId="0" xfId="4" applyNumberFormat="1" applyFont="1" applyFill="1" applyBorder="1" applyAlignment="1" applyProtection="1">
      <alignment horizontal="left" vertical="center"/>
    </xf>
    <xf numFmtId="0" fontId="14" fillId="13" borderId="19" xfId="4" applyNumberFormat="1" applyFont="1" applyFill="1" applyBorder="1" applyAlignment="1" applyProtection="1">
      <alignment vertical="center"/>
    </xf>
    <xf numFmtId="0" fontId="14" fillId="13" borderId="20" xfId="4" applyNumberFormat="1" applyFont="1" applyFill="1" applyBorder="1" applyAlignment="1" applyProtection="1">
      <alignment vertical="center"/>
    </xf>
    <xf numFmtId="3" fontId="15" fillId="13" borderId="27" xfId="4" applyNumberFormat="1" applyFont="1" applyFill="1" applyBorder="1" applyAlignment="1" applyProtection="1">
      <alignment horizontal="right" vertical="center" indent="2"/>
    </xf>
    <xf numFmtId="3" fontId="32" fillId="11" borderId="15" xfId="4" applyNumberFormat="1" applyFont="1" applyFill="1" applyBorder="1" applyAlignment="1" applyProtection="1">
      <alignment horizontal="center" vertical="center"/>
    </xf>
    <xf numFmtId="0" fontId="14" fillId="0" borderId="16" xfId="0" applyNumberFormat="1" applyFont="1" applyFill="1" applyBorder="1" applyAlignment="1" applyProtection="1">
      <alignment vertical="center"/>
    </xf>
    <xf numFmtId="0" fontId="14" fillId="0" borderId="16" xfId="0" applyNumberFormat="1" applyFont="1" applyFill="1" applyBorder="1" applyAlignment="1" applyProtection="1">
      <alignment horizontal="center" vertical="center"/>
    </xf>
    <xf numFmtId="0" fontId="14" fillId="0" borderId="19" xfId="0" applyNumberFormat="1" applyFont="1" applyFill="1" applyBorder="1" applyAlignment="1" applyProtection="1">
      <alignment vertical="center"/>
    </xf>
    <xf numFmtId="0" fontId="14" fillId="0" borderId="22" xfId="0" applyNumberFormat="1" applyFont="1" applyFill="1" applyBorder="1" applyAlignment="1" applyProtection="1">
      <alignment horizontal="center" vertical="center"/>
    </xf>
    <xf numFmtId="3" fontId="32" fillId="0" borderId="0" xfId="4" applyNumberFormat="1" applyFont="1" applyFill="1" applyBorder="1" applyAlignment="1" applyProtection="1">
      <alignment horizontal="center" vertical="center"/>
    </xf>
    <xf numFmtId="0" fontId="15" fillId="7" borderId="19" xfId="3" applyNumberFormat="1" applyFont="1" applyFill="1" applyBorder="1" applyAlignment="1" applyProtection="1">
      <alignment vertical="center"/>
    </xf>
    <xf numFmtId="0" fontId="15" fillId="7" borderId="16" xfId="3" applyNumberFormat="1" applyFont="1" applyFill="1" applyBorder="1" applyAlignment="1" applyProtection="1">
      <alignment vertical="center"/>
    </xf>
    <xf numFmtId="3" fontId="31" fillId="7" borderId="17" xfId="4" applyNumberFormat="1" applyFont="1" applyFill="1" applyBorder="1" applyAlignment="1" applyProtection="1">
      <alignment horizontal="center" vertical="center"/>
    </xf>
    <xf numFmtId="49" fontId="15" fillId="13" borderId="20" xfId="4" applyNumberFormat="1" applyFont="1" applyFill="1" applyBorder="1" applyAlignment="1" applyProtection="1">
      <alignment horizontal="left" vertical="center"/>
    </xf>
    <xf numFmtId="0" fontId="15" fillId="13" borderId="16" xfId="4" applyNumberFormat="1" applyFont="1" applyFill="1" applyBorder="1" applyAlignment="1" applyProtection="1">
      <alignment horizontal="center" vertical="center"/>
    </xf>
    <xf numFmtId="3" fontId="15" fillId="13" borderId="28" xfId="4" applyNumberFormat="1" applyFont="1" applyFill="1" applyBorder="1" applyAlignment="1" applyProtection="1">
      <alignment horizontal="right" vertical="center" indent="2"/>
    </xf>
    <xf numFmtId="0" fontId="15" fillId="0" borderId="20" xfId="4" applyNumberFormat="1" applyFont="1" applyFill="1" applyBorder="1" applyAlignment="1" applyProtection="1">
      <alignment vertical="center"/>
    </xf>
    <xf numFmtId="0" fontId="15" fillId="0" borderId="19" xfId="4" applyNumberFormat="1" applyFont="1" applyFill="1" applyBorder="1" applyAlignment="1" applyProtection="1">
      <alignment vertical="center"/>
    </xf>
    <xf numFmtId="0" fontId="15" fillId="0" borderId="16" xfId="4" applyNumberFormat="1" applyFont="1" applyFill="1" applyBorder="1" applyAlignment="1" applyProtection="1">
      <alignment vertical="center"/>
    </xf>
    <xf numFmtId="3" fontId="15" fillId="0" borderId="16" xfId="4" applyNumberFormat="1" applyFont="1" applyFill="1" applyBorder="1" applyAlignment="1" applyProtection="1">
      <alignment horizontal="right" vertical="center" indent="2"/>
    </xf>
    <xf numFmtId="3" fontId="15" fillId="0" borderId="20" xfId="4" applyNumberFormat="1" applyFont="1" applyFill="1" applyBorder="1" applyAlignment="1" applyProtection="1">
      <alignment horizontal="right" vertical="center" indent="2"/>
    </xf>
    <xf numFmtId="3" fontId="15" fillId="0" borderId="27" xfId="4" applyNumberFormat="1" applyFont="1" applyFill="1" applyBorder="1" applyAlignment="1" applyProtection="1">
      <alignment horizontal="right" vertical="center" indent="2"/>
    </xf>
    <xf numFmtId="3" fontId="31" fillId="0" borderId="17" xfId="4" applyNumberFormat="1" applyFont="1" applyFill="1" applyBorder="1" applyAlignment="1" applyProtection="1">
      <alignment horizontal="center" vertical="center"/>
    </xf>
    <xf numFmtId="0" fontId="9" fillId="0" borderId="0" xfId="0" applyFont="1" applyAlignment="1" applyProtection="1">
      <alignment vertical="center"/>
    </xf>
    <xf numFmtId="0" fontId="12" fillId="0" borderId="0" xfId="0" applyFont="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7" xfId="0" applyFont="1" applyBorder="1" applyAlignment="1" applyProtection="1">
      <alignment vertical="center"/>
    </xf>
    <xf numFmtId="0" fontId="9" fillId="0" borderId="8" xfId="0" applyFont="1" applyBorder="1" applyAlignment="1" applyProtection="1">
      <alignment vertical="center"/>
    </xf>
    <xf numFmtId="0" fontId="9" fillId="0" borderId="9" xfId="0" applyFont="1" applyBorder="1" applyAlignment="1" applyProtection="1">
      <alignment vertical="center"/>
    </xf>
    <xf numFmtId="0" fontId="9" fillId="0" borderId="6" xfId="0" applyFont="1" applyBorder="1" applyAlignment="1" applyProtection="1">
      <alignment vertical="center"/>
    </xf>
    <xf numFmtId="3" fontId="12" fillId="0" borderId="0" xfId="0" applyNumberFormat="1" applyFont="1" applyBorder="1" applyAlignment="1" applyProtection="1">
      <alignment horizontal="center" vertical="center"/>
    </xf>
    <xf numFmtId="0" fontId="9" fillId="0" borderId="0" xfId="0" applyFont="1" applyBorder="1" applyAlignment="1" applyProtection="1">
      <alignment horizontal="right" vertical="center"/>
    </xf>
    <xf numFmtId="0" fontId="12" fillId="0" borderId="0" xfId="0" applyFont="1" applyBorder="1" applyAlignment="1" applyProtection="1">
      <alignment horizontal="center" vertical="center"/>
    </xf>
    <xf numFmtId="0" fontId="9" fillId="0" borderId="5" xfId="0" applyFont="1" applyBorder="1" applyAlignment="1" applyProtection="1">
      <alignment vertical="center"/>
    </xf>
    <xf numFmtId="3" fontId="12" fillId="0" borderId="0" xfId="0" applyNumberFormat="1" applyFont="1" applyBorder="1" applyAlignment="1" applyProtection="1">
      <alignment horizontal="right" vertical="center"/>
    </xf>
    <xf numFmtId="166" fontId="12" fillId="10" borderId="3" xfId="5" applyNumberFormat="1" applyFont="1" applyFill="1" applyBorder="1" applyAlignment="1" applyProtection="1">
      <alignment horizontal="right" vertical="center"/>
    </xf>
    <xf numFmtId="49" fontId="13" fillId="0" borderId="0" xfId="0" applyNumberFormat="1" applyFont="1" applyFill="1" applyBorder="1" applyAlignment="1" applyProtection="1">
      <alignment vertical="center"/>
    </xf>
    <xf numFmtId="0" fontId="13" fillId="0" borderId="0" xfId="0" applyFont="1" applyFill="1" applyBorder="1" applyAlignment="1" applyProtection="1">
      <alignment vertical="center"/>
    </xf>
    <xf numFmtId="3" fontId="13" fillId="0" borderId="0" xfId="0" applyNumberFormat="1" applyFont="1" applyBorder="1" applyAlignment="1" applyProtection="1">
      <alignment horizontal="center" vertical="center"/>
    </xf>
    <xf numFmtId="0" fontId="14" fillId="0" borderId="0" xfId="0" applyFont="1" applyBorder="1" applyAlignment="1" applyProtection="1">
      <alignment horizontal="right" vertical="center"/>
    </xf>
    <xf numFmtId="49" fontId="15" fillId="0" borderId="1" xfId="3" applyNumberFormat="1" applyFont="1" applyFill="1" applyAlignment="1" applyProtection="1">
      <alignment vertical="center"/>
    </xf>
    <xf numFmtId="0" fontId="15" fillId="0" borderId="1" xfId="3" applyNumberFormat="1" applyFont="1" applyFill="1" applyAlignment="1" applyProtection="1">
      <alignment vertical="center"/>
    </xf>
    <xf numFmtId="0" fontId="12" fillId="0" borderId="1" xfId="3" applyNumberFormat="1" applyFont="1" applyFill="1" applyAlignment="1" applyProtection="1">
      <alignment vertical="center"/>
    </xf>
    <xf numFmtId="0" fontId="12" fillId="0" borderId="0" xfId="3" applyNumberFormat="1" applyFont="1" applyFill="1" applyBorder="1" applyAlignment="1" applyProtection="1">
      <alignment horizontal="center" vertical="center"/>
    </xf>
    <xf numFmtId="0" fontId="15" fillId="0" borderId="1" xfId="3" applyNumberFormat="1" applyFont="1" applyBorder="1" applyAlignment="1" applyProtection="1">
      <alignment horizontal="right" vertical="center"/>
    </xf>
    <xf numFmtId="0" fontId="13" fillId="0" borderId="0" xfId="0" applyNumberFormat="1" applyFont="1" applyFill="1" applyBorder="1" applyAlignment="1" applyProtection="1">
      <alignment vertical="center"/>
    </xf>
    <xf numFmtId="0" fontId="14" fillId="0" borderId="0" xfId="0" applyFont="1" applyAlignment="1" applyProtection="1">
      <alignment vertical="center"/>
    </xf>
    <xf numFmtId="0" fontId="13" fillId="0" borderId="0" xfId="0" applyFont="1" applyBorder="1" applyAlignment="1" applyProtection="1">
      <alignment horizontal="right" vertical="center"/>
    </xf>
    <xf numFmtId="0" fontId="9" fillId="0" borderId="0" xfId="0" applyFont="1" applyBorder="1" applyAlignment="1" applyProtection="1">
      <alignment vertical="center"/>
    </xf>
    <xf numFmtId="3" fontId="13" fillId="0" borderId="0" xfId="0" applyNumberFormat="1" applyFont="1" applyBorder="1" applyAlignment="1" applyProtection="1">
      <alignment horizontal="right" vertical="center"/>
    </xf>
    <xf numFmtId="3" fontId="13" fillId="0" borderId="0" xfId="1" applyNumberFormat="1" applyFont="1" applyFill="1" applyBorder="1" applyAlignment="1" applyProtection="1">
      <alignment horizontal="center" vertical="center"/>
    </xf>
    <xf numFmtId="10" fontId="13" fillId="0" borderId="0" xfId="8" applyNumberFormat="1" applyFont="1" applyBorder="1" applyAlignment="1" applyProtection="1">
      <alignment horizontal="right" vertical="center"/>
    </xf>
    <xf numFmtId="1" fontId="13" fillId="10" borderId="3" xfId="1" applyNumberFormat="1" applyFont="1" applyFill="1" applyBorder="1" applyAlignment="1" applyProtection="1">
      <alignment horizontal="center" vertical="center"/>
    </xf>
    <xf numFmtId="10" fontId="13" fillId="10" borderId="3" xfId="8" applyNumberFormat="1" applyFont="1" applyFill="1" applyBorder="1" applyAlignment="1" applyProtection="1">
      <alignment horizontal="center" vertical="center"/>
    </xf>
    <xf numFmtId="2" fontId="13" fillId="10" borderId="8" xfId="8" applyNumberFormat="1" applyFont="1" applyFill="1" applyBorder="1" applyAlignment="1" applyProtection="1">
      <alignment horizontal="center" vertical="center"/>
    </xf>
    <xf numFmtId="2" fontId="13" fillId="10" borderId="0" xfId="8" applyNumberFormat="1" applyFont="1" applyFill="1" applyBorder="1" applyAlignment="1" applyProtection="1">
      <alignment horizontal="center" vertical="center"/>
    </xf>
    <xf numFmtId="0" fontId="7" fillId="0" borderId="10" xfId="0" applyFont="1" applyBorder="1" applyAlignment="1" applyProtection="1">
      <alignment vertical="center"/>
    </xf>
    <xf numFmtId="4" fontId="12" fillId="0" borderId="11" xfId="6" applyNumberFormat="1" applyFont="1" applyFill="1" applyBorder="1" applyAlignment="1" applyProtection="1">
      <alignment horizontal="center" vertical="center"/>
    </xf>
    <xf numFmtId="0" fontId="12" fillId="0" borderId="11" xfId="0" applyFont="1" applyBorder="1" applyAlignment="1" applyProtection="1">
      <alignment horizontal="right" vertical="center"/>
    </xf>
    <xf numFmtId="0" fontId="7" fillId="0" borderId="12" xfId="0" applyFont="1" applyBorder="1" applyAlignment="1" applyProtection="1">
      <alignment vertical="center"/>
    </xf>
    <xf numFmtId="49" fontId="15" fillId="7" borderId="0" xfId="3" applyNumberFormat="1" applyFont="1" applyFill="1" applyBorder="1" applyAlignment="1" applyProtection="1">
      <alignment vertical="center"/>
    </xf>
    <xf numFmtId="0" fontId="12" fillId="7" borderId="0" xfId="3" applyNumberFormat="1" applyFont="1" applyFill="1" applyBorder="1" applyAlignment="1" applyProtection="1">
      <alignment vertical="center"/>
    </xf>
    <xf numFmtId="0" fontId="7" fillId="0" borderId="0" xfId="0" applyFont="1" applyAlignment="1" applyProtection="1">
      <alignment vertical="center"/>
    </xf>
    <xf numFmtId="4" fontId="12" fillId="0" borderId="0" xfId="6" applyNumberFormat="1" applyFont="1" applyFill="1" applyBorder="1" applyAlignment="1" applyProtection="1">
      <alignment horizontal="center" vertical="center"/>
    </xf>
    <xf numFmtId="0" fontId="12" fillId="0" borderId="0" xfId="0" applyFont="1" applyAlignment="1" applyProtection="1">
      <alignment horizontal="right" vertical="center"/>
    </xf>
    <xf numFmtId="49" fontId="14" fillId="0" borderId="0" xfId="0" applyNumberFormat="1" applyFont="1" applyFill="1" applyBorder="1" applyAlignment="1" applyProtection="1">
      <alignment horizontal="left" vertical="center"/>
    </xf>
    <xf numFmtId="49" fontId="15" fillId="13" borderId="0" xfId="4" applyNumberFormat="1" applyFont="1" applyFill="1" applyBorder="1" applyAlignment="1" applyProtection="1">
      <alignment vertical="center"/>
    </xf>
    <xf numFmtId="0" fontId="15" fillId="13" borderId="0" xfId="4" applyNumberFormat="1" applyFont="1" applyFill="1" applyBorder="1" applyAlignment="1" applyProtection="1">
      <alignment vertical="center"/>
    </xf>
    <xf numFmtId="0" fontId="15" fillId="13" borderId="0" xfId="0" applyFont="1" applyFill="1" applyBorder="1" applyAlignment="1" applyProtection="1">
      <alignment vertical="center"/>
    </xf>
    <xf numFmtId="0" fontId="12" fillId="13" borderId="0" xfId="0" applyFont="1" applyFill="1" applyBorder="1" applyAlignment="1" applyProtection="1">
      <alignment vertical="center"/>
    </xf>
    <xf numFmtId="0" fontId="29" fillId="0" borderId="0" xfId="0" applyNumberFormat="1" applyFont="1" applyFill="1" applyBorder="1" applyAlignment="1" applyProtection="1">
      <alignment vertical="center"/>
    </xf>
    <xf numFmtId="0" fontId="15"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vertical="center"/>
    </xf>
    <xf numFmtId="0" fontId="3" fillId="7" borderId="0" xfId="3" applyNumberFormat="1" applyFont="1" applyFill="1" applyBorder="1" applyAlignment="1" applyProtection="1">
      <alignment vertical="center"/>
    </xf>
    <xf numFmtId="49" fontId="15" fillId="0" borderId="0" xfId="0" applyNumberFormat="1" applyFont="1" applyFill="1" applyBorder="1" applyAlignment="1" applyProtection="1">
      <alignment horizontal="left" vertical="center"/>
    </xf>
    <xf numFmtId="0" fontId="24" fillId="0" borderId="0" xfId="0" applyNumberFormat="1" applyFont="1" applyFill="1" applyBorder="1" applyAlignment="1" applyProtection="1">
      <alignment vertical="center"/>
    </xf>
    <xf numFmtId="0" fontId="14" fillId="7" borderId="0" xfId="0" applyFont="1" applyFill="1" applyBorder="1" applyAlignment="1" applyProtection="1">
      <alignment vertical="center"/>
    </xf>
    <xf numFmtId="0" fontId="13" fillId="7" borderId="0" xfId="0" applyFont="1" applyFill="1" applyBorder="1" applyAlignment="1" applyProtection="1">
      <alignment vertical="center"/>
    </xf>
    <xf numFmtId="49" fontId="17" fillId="7" borderId="0" xfId="3" applyNumberFormat="1" applyFont="1" applyFill="1" applyBorder="1" applyAlignment="1" applyProtection="1">
      <alignment vertical="center"/>
    </xf>
    <xf numFmtId="0" fontId="17" fillId="7" borderId="0" xfId="3" applyNumberFormat="1" applyFont="1" applyFill="1" applyBorder="1" applyAlignment="1" applyProtection="1">
      <alignment vertical="center"/>
    </xf>
    <xf numFmtId="0" fontId="13" fillId="0" borderId="0" xfId="4" applyNumberFormat="1" applyFont="1" applyFill="1" applyBorder="1" applyAlignment="1" applyProtection="1">
      <alignment vertical="center"/>
    </xf>
    <xf numFmtId="0" fontId="14" fillId="0" borderId="0" xfId="3" applyNumberFormat="1" applyFont="1" applyBorder="1" applyAlignment="1" applyProtection="1">
      <alignment vertical="center"/>
    </xf>
    <xf numFmtId="0" fontId="13" fillId="0" borderId="0" xfId="3" applyNumberFormat="1" applyFont="1" applyBorder="1" applyAlignment="1" applyProtection="1">
      <alignment vertical="center"/>
    </xf>
    <xf numFmtId="49" fontId="1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49" fontId="15" fillId="13" borderId="0" xfId="4" applyNumberFormat="1" applyFont="1" applyFill="1" applyBorder="1" applyAlignment="1" applyProtection="1">
      <alignment horizontal="left" vertical="center"/>
    </xf>
    <xf numFmtId="0" fontId="12" fillId="13" borderId="0" xfId="0" applyNumberFormat="1" applyFont="1" applyFill="1" applyBorder="1" applyAlignment="1" applyProtection="1">
      <alignment vertical="center"/>
    </xf>
    <xf numFmtId="0" fontId="12" fillId="13" borderId="0" xfId="3" applyNumberFormat="1" applyFont="1" applyFill="1" applyBorder="1" applyAlignment="1" applyProtection="1">
      <alignment vertical="center"/>
    </xf>
    <xf numFmtId="0" fontId="15" fillId="7" borderId="0" xfId="0" applyNumberFormat="1" applyFont="1" applyFill="1" applyBorder="1" applyAlignment="1" applyProtection="1">
      <alignment vertical="center"/>
    </xf>
    <xf numFmtId="0" fontId="12" fillId="7" borderId="0" xfId="0" applyNumberFormat="1" applyFont="1" applyFill="1" applyBorder="1" applyAlignment="1" applyProtection="1">
      <alignment vertical="center"/>
    </xf>
    <xf numFmtId="0" fontId="14" fillId="13" borderId="0" xfId="0" applyFont="1" applyFill="1" applyBorder="1" applyAlignment="1" applyProtection="1">
      <alignment vertical="center"/>
    </xf>
    <xf numFmtId="0" fontId="13" fillId="13" borderId="0" xfId="0" applyFont="1" applyFill="1" applyBorder="1" applyAlignment="1" applyProtection="1">
      <alignment vertical="center"/>
    </xf>
    <xf numFmtId="0" fontId="15" fillId="13" borderId="0" xfId="0" applyNumberFormat="1" applyFont="1" applyFill="1" applyBorder="1" applyAlignment="1" applyProtection="1">
      <alignment vertical="center"/>
    </xf>
    <xf numFmtId="49" fontId="15" fillId="0" borderId="0" xfId="4" applyNumberFormat="1" applyFont="1" applyFill="1" applyBorder="1" applyAlignment="1" applyProtection="1">
      <alignment horizontal="left" vertical="center"/>
    </xf>
    <xf numFmtId="0" fontId="15" fillId="0" borderId="0" xfId="4" applyNumberFormat="1" applyFont="1" applyFill="1" applyBorder="1" applyAlignment="1" applyProtection="1">
      <alignment vertical="center"/>
    </xf>
    <xf numFmtId="0" fontId="13" fillId="0" borderId="0" xfId="0" applyFont="1" applyAlignment="1" applyProtection="1">
      <alignment horizontal="right" vertical="center" indent="1"/>
    </xf>
    <xf numFmtId="0" fontId="9" fillId="0" borderId="0" xfId="0" applyFont="1" applyAlignment="1" applyProtection="1">
      <alignment horizontal="right" vertical="center" indent="1"/>
    </xf>
    <xf numFmtId="3" fontId="12" fillId="0" borderId="0" xfId="0" applyNumberFormat="1" applyFont="1" applyAlignment="1" applyProtection="1">
      <alignment horizontal="right" vertical="center" indent="1"/>
    </xf>
    <xf numFmtId="0" fontId="14" fillId="0" borderId="0" xfId="0" applyFont="1" applyAlignment="1" applyProtection="1">
      <alignment horizontal="right" vertical="center" indent="1"/>
    </xf>
    <xf numFmtId="0" fontId="15" fillId="0" borderId="0" xfId="0" applyFont="1" applyAlignment="1" applyProtection="1">
      <alignment horizontal="right" vertical="center" indent="1"/>
    </xf>
    <xf numFmtId="3" fontId="15" fillId="0" borderId="0" xfId="0" applyNumberFormat="1" applyFont="1" applyAlignment="1" applyProtection="1">
      <alignment horizontal="right" vertical="center" indent="1"/>
    </xf>
    <xf numFmtId="166" fontId="15" fillId="12" borderId="0" xfId="5" applyNumberFormat="1" applyFont="1" applyFill="1" applyBorder="1" applyAlignment="1" applyProtection="1">
      <alignment horizontal="right" vertical="center" indent="1"/>
      <protection locked="0"/>
    </xf>
    <xf numFmtId="3" fontId="14" fillId="0" borderId="0" xfId="0" applyNumberFormat="1" applyFont="1" applyAlignment="1" applyProtection="1">
      <alignment horizontal="right" vertical="center" indent="1"/>
    </xf>
    <xf numFmtId="0" fontId="15" fillId="0" borderId="1" xfId="3" applyNumberFormat="1" applyFont="1" applyFill="1" applyBorder="1" applyAlignment="1" applyProtection="1">
      <alignment horizontal="right" vertical="center" indent="1"/>
    </xf>
    <xf numFmtId="0" fontId="15" fillId="0" borderId="1" xfId="3" applyNumberFormat="1" applyFont="1" applyAlignment="1" applyProtection="1">
      <alignment horizontal="right" vertical="center" indent="1"/>
    </xf>
    <xf numFmtId="3" fontId="14" fillId="12" borderId="0" xfId="1" applyNumberFormat="1" applyFont="1" applyFill="1" applyBorder="1" applyAlignment="1" applyProtection="1">
      <alignment horizontal="right" vertical="center" indent="1"/>
      <protection locked="0"/>
    </xf>
    <xf numFmtId="3" fontId="14" fillId="0" borderId="0" xfId="1" applyNumberFormat="1" applyFont="1" applyFill="1" applyBorder="1" applyAlignment="1" applyProtection="1">
      <alignment horizontal="right" vertical="center" indent="1"/>
    </xf>
    <xf numFmtId="10" fontId="14" fillId="0" borderId="0" xfId="8" applyNumberFormat="1" applyFont="1" applyAlignment="1" applyProtection="1">
      <alignment horizontal="right" vertical="center" indent="1"/>
    </xf>
    <xf numFmtId="1" fontId="14" fillId="12" borderId="0" xfId="1" applyNumberFormat="1" applyFont="1" applyFill="1" applyBorder="1" applyAlignment="1" applyProtection="1">
      <alignment horizontal="right" vertical="center" indent="1"/>
      <protection locked="0"/>
    </xf>
    <xf numFmtId="10" fontId="14" fillId="12" borderId="0" xfId="8" applyNumberFormat="1" applyFont="1" applyFill="1" applyBorder="1" applyAlignment="1" applyProtection="1">
      <alignment horizontal="right" vertical="center" indent="1"/>
      <protection locked="0"/>
    </xf>
    <xf numFmtId="4" fontId="14" fillId="0" borderId="0" xfId="6" applyNumberFormat="1" applyFont="1" applyFill="1" applyBorder="1" applyAlignment="1" applyProtection="1">
      <alignment horizontal="right" vertical="center" indent="1"/>
    </xf>
    <xf numFmtId="0" fontId="14" fillId="0" borderId="0" xfId="0" applyFont="1" applyFill="1" applyBorder="1" applyAlignment="1" applyProtection="1">
      <alignment horizontal="right" vertical="center" indent="1"/>
    </xf>
    <xf numFmtId="0" fontId="14" fillId="0" borderId="0" xfId="0" applyFont="1" applyBorder="1" applyAlignment="1" applyProtection="1">
      <alignment horizontal="right" vertical="center" indent="1"/>
    </xf>
    <xf numFmtId="3" fontId="15" fillId="7" borderId="0" xfId="3" applyNumberFormat="1" applyFont="1" applyFill="1" applyBorder="1" applyAlignment="1" applyProtection="1">
      <alignment horizontal="right" vertical="center" indent="1"/>
    </xf>
    <xf numFmtId="0" fontId="15" fillId="7" borderId="0" xfId="3" applyNumberFormat="1" applyFont="1" applyFill="1" applyBorder="1" applyAlignment="1" applyProtection="1">
      <alignment horizontal="right" vertical="center" indent="1"/>
    </xf>
    <xf numFmtId="4" fontId="15" fillId="7" borderId="0" xfId="3" applyNumberFormat="1" applyFont="1" applyFill="1" applyBorder="1" applyAlignment="1" applyProtection="1">
      <alignment horizontal="right" vertical="center" indent="1"/>
    </xf>
    <xf numFmtId="167" fontId="15" fillId="7" borderId="0" xfId="8" applyNumberFormat="1" applyFont="1" applyFill="1" applyBorder="1" applyAlignment="1" applyProtection="1">
      <alignment horizontal="right" vertical="center" indent="1"/>
    </xf>
    <xf numFmtId="3" fontId="14" fillId="0" borderId="0" xfId="3" applyNumberFormat="1" applyFont="1" applyBorder="1" applyAlignment="1" applyProtection="1">
      <alignment horizontal="right" vertical="center" indent="1"/>
    </xf>
    <xf numFmtId="4" fontId="14" fillId="0" borderId="0" xfId="0" applyNumberFormat="1" applyFont="1" applyBorder="1" applyAlignment="1" applyProtection="1">
      <alignment horizontal="right" vertical="center" indent="1"/>
    </xf>
    <xf numFmtId="3" fontId="14" fillId="0" borderId="0" xfId="0" applyNumberFormat="1" applyFont="1" applyBorder="1" applyAlignment="1" applyProtection="1">
      <alignment horizontal="right" vertical="center" indent="1"/>
    </xf>
    <xf numFmtId="167" fontId="14" fillId="0" borderId="0" xfId="8" applyNumberFormat="1" applyFont="1" applyBorder="1" applyAlignment="1" applyProtection="1">
      <alignment horizontal="right" vertical="center" indent="1"/>
    </xf>
    <xf numFmtId="3" fontId="15" fillId="0" borderId="0" xfId="3" applyNumberFormat="1" applyFont="1" applyBorder="1" applyAlignment="1" applyProtection="1">
      <alignment horizontal="right" vertical="center" indent="1"/>
    </xf>
    <xf numFmtId="3" fontId="15" fillId="13" borderId="0" xfId="3" applyNumberFormat="1" applyFont="1" applyFill="1" applyBorder="1" applyAlignment="1" applyProtection="1">
      <alignment horizontal="right" vertical="center" indent="1"/>
    </xf>
    <xf numFmtId="0" fontId="15" fillId="13" borderId="0" xfId="0" applyFont="1" applyFill="1" applyBorder="1" applyAlignment="1" applyProtection="1">
      <alignment horizontal="right" vertical="center" indent="1"/>
    </xf>
    <xf numFmtId="4" fontId="15" fillId="13" borderId="0" xfId="0" applyNumberFormat="1" applyFont="1" applyFill="1" applyBorder="1" applyAlignment="1" applyProtection="1">
      <alignment horizontal="right" vertical="center" indent="1"/>
    </xf>
    <xf numFmtId="167" fontId="15" fillId="13" borderId="0" xfId="8" applyNumberFormat="1" applyFont="1" applyFill="1" applyBorder="1" applyAlignment="1" applyProtection="1">
      <alignment horizontal="right" vertical="center" indent="1"/>
    </xf>
    <xf numFmtId="3" fontId="15" fillId="13" borderId="0" xfId="0" applyNumberFormat="1" applyFont="1" applyFill="1" applyBorder="1" applyAlignment="1" applyProtection="1">
      <alignment horizontal="right" vertical="center" indent="1"/>
    </xf>
    <xf numFmtId="0" fontId="15" fillId="0" borderId="0" xfId="3" applyNumberFormat="1" applyFont="1" applyFill="1" applyBorder="1" applyAlignment="1" applyProtection="1">
      <alignment horizontal="right" vertical="center" indent="1"/>
    </xf>
    <xf numFmtId="0" fontId="15" fillId="0" borderId="0" xfId="0" applyFont="1" applyFill="1" applyBorder="1" applyAlignment="1" applyProtection="1">
      <alignment horizontal="right" vertical="center" indent="1"/>
    </xf>
    <xf numFmtId="3" fontId="15" fillId="0" borderId="0" xfId="0" applyNumberFormat="1" applyFont="1" applyBorder="1" applyAlignment="1" applyProtection="1">
      <alignment horizontal="right" vertical="center" indent="1"/>
    </xf>
    <xf numFmtId="0" fontId="14" fillId="7" borderId="0" xfId="0" applyFont="1" applyFill="1" applyBorder="1" applyAlignment="1" applyProtection="1">
      <alignment horizontal="right" vertical="center" indent="1"/>
    </xf>
    <xf numFmtId="4" fontId="15" fillId="7" borderId="0" xfId="0" applyNumberFormat="1" applyFont="1" applyFill="1" applyBorder="1" applyAlignment="1" applyProtection="1">
      <alignment horizontal="right" vertical="center" indent="1"/>
    </xf>
    <xf numFmtId="3" fontId="15" fillId="7" borderId="0" xfId="0" applyNumberFormat="1" applyFont="1" applyFill="1" applyBorder="1" applyAlignment="1" applyProtection="1">
      <alignment horizontal="right" vertical="center" indent="1"/>
    </xf>
    <xf numFmtId="0" fontId="14" fillId="0" borderId="0" xfId="3" applyNumberFormat="1" applyFont="1" applyFill="1" applyBorder="1" applyAlignment="1" applyProtection="1">
      <alignment horizontal="right" vertical="center" indent="1"/>
    </xf>
    <xf numFmtId="3" fontId="14" fillId="0" borderId="0" xfId="3" applyNumberFormat="1" applyFont="1" applyFill="1" applyBorder="1" applyAlignment="1" applyProtection="1">
      <alignment horizontal="right" vertical="center" indent="1"/>
    </xf>
    <xf numFmtId="0" fontId="14" fillId="0" borderId="0" xfId="4" applyNumberFormat="1" applyFont="1" applyFill="1" applyBorder="1" applyAlignment="1" applyProtection="1">
      <alignment horizontal="right" vertical="center" indent="1"/>
    </xf>
    <xf numFmtId="4" fontId="14" fillId="0" borderId="0" xfId="0" applyNumberFormat="1" applyFont="1" applyFill="1" applyBorder="1" applyAlignment="1" applyProtection="1">
      <alignment horizontal="right" vertical="center" indent="1"/>
    </xf>
    <xf numFmtId="3" fontId="14" fillId="0" borderId="0" xfId="4" applyNumberFormat="1" applyFont="1" applyFill="1" applyBorder="1" applyAlignment="1" applyProtection="1">
      <alignment horizontal="right" vertical="center" indent="1"/>
    </xf>
    <xf numFmtId="0" fontId="14" fillId="0" borderId="0" xfId="3" applyNumberFormat="1" applyFont="1" applyBorder="1" applyAlignment="1" applyProtection="1">
      <alignment horizontal="right" vertical="center" indent="1"/>
    </xf>
    <xf numFmtId="0" fontId="15" fillId="13" borderId="0" xfId="3" applyNumberFormat="1" applyFont="1" applyFill="1" applyBorder="1" applyAlignment="1" applyProtection="1">
      <alignment horizontal="right" vertical="center" indent="1"/>
    </xf>
    <xf numFmtId="0" fontId="15" fillId="7" borderId="0" xfId="0" applyFont="1" applyFill="1" applyBorder="1" applyAlignment="1" applyProtection="1">
      <alignment horizontal="right" vertical="center" indent="1"/>
    </xf>
    <xf numFmtId="0" fontId="14" fillId="13" borderId="0" xfId="0" applyFont="1" applyFill="1" applyBorder="1" applyAlignment="1" applyProtection="1">
      <alignment horizontal="right" vertical="center" indent="1"/>
    </xf>
    <xf numFmtId="3" fontId="15" fillId="0" borderId="0" xfId="3" applyNumberFormat="1" applyFont="1" applyBorder="1" applyAlignment="1" applyProtection="1">
      <alignment horizontal="right" indent="1"/>
    </xf>
    <xf numFmtId="0" fontId="14" fillId="0" borderId="0" xfId="0" applyFont="1" applyFill="1" applyBorder="1" applyAlignment="1" applyProtection="1">
      <alignment horizontal="right" indent="1"/>
    </xf>
    <xf numFmtId="4" fontId="14" fillId="0" borderId="0" xfId="0" applyNumberFormat="1" applyFont="1" applyBorder="1" applyAlignment="1" applyProtection="1">
      <alignment horizontal="right" indent="1"/>
    </xf>
    <xf numFmtId="3" fontId="14" fillId="0" borderId="0" xfId="0" applyNumberFormat="1" applyFont="1" applyBorder="1" applyAlignment="1" applyProtection="1">
      <alignment horizontal="right" indent="1"/>
    </xf>
    <xf numFmtId="0" fontId="13" fillId="0" borderId="0" xfId="0" applyFont="1" applyAlignment="1" applyProtection="1">
      <alignment horizontal="right" indent="1"/>
    </xf>
    <xf numFmtId="0" fontId="9" fillId="0" borderId="0" xfId="0" applyFont="1" applyAlignment="1" applyProtection="1">
      <alignment horizontal="right" indent="1"/>
    </xf>
    <xf numFmtId="0" fontId="9" fillId="0" borderId="23" xfId="0" applyFont="1" applyFill="1" applyBorder="1" applyProtection="1"/>
    <xf numFmtId="0" fontId="18" fillId="0" borderId="24" xfId="0" applyFont="1" applyFill="1" applyBorder="1" applyProtection="1"/>
    <xf numFmtId="0" fontId="9" fillId="0" borderId="24" xfId="0" applyFont="1" applyFill="1" applyBorder="1" applyProtection="1"/>
    <xf numFmtId="0" fontId="19" fillId="0" borderId="24" xfId="0" applyFont="1" applyFill="1" applyBorder="1" applyProtection="1"/>
    <xf numFmtId="0" fontId="19" fillId="0" borderId="25" xfId="0" applyFont="1" applyFill="1" applyBorder="1" applyProtection="1"/>
    <xf numFmtId="0" fontId="19" fillId="0" borderId="23" xfId="0" applyFont="1" applyFill="1" applyBorder="1" applyProtection="1"/>
    <xf numFmtId="0" fontId="14" fillId="0" borderId="33" xfId="0" applyFont="1" applyFill="1" applyBorder="1" applyProtection="1"/>
    <xf numFmtId="0" fontId="14" fillId="0" borderId="19" xfId="0" applyFont="1" applyFill="1" applyBorder="1" applyAlignment="1" applyProtection="1">
      <alignment vertical="center"/>
    </xf>
    <xf numFmtId="0" fontId="19" fillId="0" borderId="32" xfId="0" applyFont="1" applyFill="1" applyBorder="1" applyProtection="1"/>
    <xf numFmtId="0" fontId="19" fillId="0" borderId="34" xfId="0" applyFont="1" applyFill="1" applyBorder="1" applyProtection="1"/>
    <xf numFmtId="0" fontId="19" fillId="0" borderId="34" xfId="0" applyFont="1" applyFill="1" applyBorder="1" applyAlignment="1" applyProtection="1">
      <alignment horizontal="center"/>
    </xf>
    <xf numFmtId="1" fontId="19" fillId="0" borderId="34" xfId="0" applyNumberFormat="1" applyFont="1" applyFill="1" applyBorder="1" applyAlignment="1" applyProtection="1">
      <alignment horizontal="center"/>
    </xf>
    <xf numFmtId="1" fontId="15" fillId="0" borderId="34" xfId="0" applyNumberFormat="1" applyFont="1" applyFill="1" applyBorder="1" applyAlignment="1" applyProtection="1">
      <alignment horizontal="center"/>
    </xf>
    <xf numFmtId="165" fontId="15" fillId="0" borderId="34" xfId="0" applyNumberFormat="1" applyFont="1" applyFill="1" applyBorder="1" applyAlignment="1" applyProtection="1">
      <alignment horizontal="center"/>
    </xf>
    <xf numFmtId="0" fontId="15" fillId="0" borderId="34" xfId="0" applyFont="1" applyFill="1" applyBorder="1" applyAlignment="1" applyProtection="1">
      <alignment horizontal="center"/>
    </xf>
    <xf numFmtId="0" fontId="21" fillId="0" borderId="34" xfId="0" applyFont="1" applyFill="1" applyBorder="1" applyProtection="1"/>
    <xf numFmtId="1" fontId="27" fillId="0" borderId="34" xfId="1" applyNumberFormat="1" applyFont="1" applyFill="1" applyBorder="1" applyAlignment="1" applyProtection="1">
      <alignment horizontal="center"/>
    </xf>
    <xf numFmtId="3" fontId="14" fillId="0" borderId="19" xfId="0" applyNumberFormat="1" applyFont="1" applyFill="1" applyBorder="1" applyAlignment="1" applyProtection="1">
      <alignment horizontal="right" vertical="center" indent="2"/>
      <protection locked="0"/>
    </xf>
    <xf numFmtId="3" fontId="14" fillId="0" borderId="22" xfId="0" applyNumberFormat="1" applyFont="1" applyFill="1" applyBorder="1" applyAlignment="1" applyProtection="1">
      <alignment horizontal="right" vertical="center" indent="2"/>
      <protection locked="0"/>
    </xf>
    <xf numFmtId="0" fontId="15" fillId="0" borderId="22" xfId="4" applyNumberFormat="1" applyFont="1" applyFill="1" applyBorder="1" applyAlignment="1" applyProtection="1">
      <alignment vertical="center"/>
    </xf>
    <xf numFmtId="0" fontId="35" fillId="0" borderId="0" xfId="0" applyFont="1" applyAlignment="1">
      <alignment vertical="center"/>
    </xf>
    <xf numFmtId="0" fontId="36" fillId="0" borderId="0" xfId="0" applyFont="1" applyAlignment="1">
      <alignment vertical="center"/>
    </xf>
    <xf numFmtId="0" fontId="15" fillId="0" borderId="32" xfId="0" applyFont="1" applyFill="1" applyBorder="1" applyAlignment="1" applyProtection="1">
      <alignment horizontal="center"/>
    </xf>
    <xf numFmtId="3" fontId="15" fillId="0" borderId="27" xfId="4" applyNumberFormat="1" applyFont="1" applyFill="1" applyBorder="1" applyAlignment="1" applyProtection="1">
      <alignment horizontal="center" vertical="center"/>
      <protection locked="0"/>
    </xf>
    <xf numFmtId="3" fontId="31" fillId="4" borderId="35" xfId="4" applyNumberFormat="1" applyFont="1" applyFill="1" applyBorder="1" applyAlignment="1" applyProtection="1">
      <alignment horizontal="center" vertical="center"/>
    </xf>
    <xf numFmtId="3" fontId="31" fillId="4" borderId="36" xfId="4" applyNumberFormat="1" applyFont="1" applyFill="1" applyBorder="1" applyAlignment="1" applyProtection="1">
      <alignment horizontal="center" vertical="center"/>
    </xf>
    <xf numFmtId="3" fontId="13" fillId="10" borderId="37" xfId="1" applyNumberFormat="1" applyFont="1" applyFill="1" applyBorder="1" applyAlignment="1" applyProtection="1">
      <alignment horizontal="center" vertical="center"/>
    </xf>
    <xf numFmtId="0" fontId="10" fillId="0" borderId="0" xfId="0" applyFont="1"/>
    <xf numFmtId="3" fontId="31" fillId="4" borderId="13" xfId="4" applyNumberFormat="1" applyFont="1" applyFill="1" applyBorder="1" applyAlignment="1" applyProtection="1">
      <alignment horizontal="center" vertical="center"/>
    </xf>
    <xf numFmtId="0" fontId="10" fillId="0" borderId="0" xfId="0" applyNumberFormat="1" applyFont="1" applyFill="1" applyAlignment="1">
      <alignment horizontal="left" vertical="center"/>
    </xf>
    <xf numFmtId="0" fontId="40" fillId="0" borderId="0" xfId="0" applyNumberFormat="1" applyFont="1" applyFill="1" applyAlignment="1">
      <alignment horizontal="center"/>
    </xf>
    <xf numFmtId="0" fontId="0" fillId="0" borderId="0" xfId="0" applyNumberFormat="1" applyFill="1" applyBorder="1" applyAlignment="1">
      <alignment horizontal="center" vertical="center"/>
    </xf>
    <xf numFmtId="0" fontId="0" fillId="0" borderId="0" xfId="0" applyBorder="1"/>
    <xf numFmtId="0" fontId="0" fillId="0" borderId="0" xfId="0" applyNumberFormat="1" applyFill="1" applyAlignment="1">
      <alignment horizontal="center"/>
    </xf>
    <xf numFmtId="0" fontId="0" fillId="14" borderId="0" xfId="0" applyFill="1" applyAlignment="1" applyProtection="1">
      <alignment vertical="center"/>
      <protection locked="0"/>
    </xf>
    <xf numFmtId="0" fontId="41" fillId="14" borderId="0" xfId="0" applyFont="1" applyFill="1" applyAlignment="1">
      <alignment vertical="center"/>
    </xf>
    <xf numFmtId="0" fontId="39" fillId="14" borderId="0" xfId="0" applyFont="1" applyFill="1" applyAlignment="1">
      <alignment vertical="center"/>
    </xf>
    <xf numFmtId="0" fontId="42" fillId="15" borderId="38" xfId="0" applyFont="1" applyFill="1" applyBorder="1" applyAlignment="1" applyProtection="1">
      <alignment horizontal="left" vertical="center" indent="1"/>
      <protection locked="0"/>
    </xf>
    <xf numFmtId="0" fontId="42" fillId="15" borderId="4" xfId="0" applyFont="1" applyFill="1" applyBorder="1" applyAlignment="1">
      <alignment horizontal="left" vertical="center" indent="1"/>
    </xf>
    <xf numFmtId="0" fontId="0" fillId="15" borderId="4" xfId="0" applyFill="1" applyBorder="1" applyAlignment="1">
      <alignment horizontal="left" vertical="center"/>
    </xf>
    <xf numFmtId="0" fontId="0" fillId="0" borderId="0" xfId="0" applyAlignment="1" applyProtection="1">
      <alignment horizontal="left" vertical="center" indent="1"/>
      <protection locked="0"/>
    </xf>
    <xf numFmtId="0" fontId="0" fillId="0" borderId="0" xfId="0" applyAlignment="1">
      <alignment horizontal="left" vertical="center" indent="1"/>
    </xf>
    <xf numFmtId="0" fontId="0" fillId="0" borderId="0" xfId="0" applyAlignment="1">
      <alignment horizontal="left" vertical="top" indent="1"/>
    </xf>
    <xf numFmtId="0" fontId="0" fillId="0" borderId="0" xfId="0" applyFill="1" applyBorder="1" applyAlignment="1" applyProtection="1">
      <alignment horizontal="left" vertical="center"/>
      <protection locked="0"/>
    </xf>
    <xf numFmtId="49" fontId="0" fillId="0" borderId="0" xfId="0" applyNumberFormat="1" applyFill="1" applyBorder="1" applyAlignment="1" applyProtection="1">
      <alignment horizontal="left" vertical="center"/>
      <protection locked="0"/>
    </xf>
    <xf numFmtId="0" fontId="43" fillId="16" borderId="38" xfId="0" applyFont="1" applyFill="1" applyBorder="1" applyAlignment="1" applyProtection="1">
      <alignment horizontal="left" vertical="center" indent="1"/>
      <protection locked="0"/>
    </xf>
    <xf numFmtId="0" fontId="43" fillId="16" borderId="4" xfId="0" applyFont="1" applyFill="1" applyBorder="1" applyAlignment="1">
      <alignment horizontal="left" vertical="center" indent="1"/>
    </xf>
    <xf numFmtId="0" fontId="40" fillId="16" borderId="4" xfId="0" applyFont="1" applyFill="1" applyBorder="1" applyAlignment="1">
      <alignment horizontal="left" vertical="center"/>
    </xf>
    <xf numFmtId="0" fontId="40" fillId="16" borderId="4" xfId="0" applyFont="1" applyFill="1" applyBorder="1" applyAlignment="1">
      <alignment horizontal="right" vertical="center" indent="1"/>
    </xf>
    <xf numFmtId="0" fontId="40" fillId="0" borderId="0" xfId="0" applyFont="1" applyFill="1"/>
    <xf numFmtId="0" fontId="44" fillId="0" borderId="0" xfId="0" applyFont="1" applyFill="1" applyAlignment="1">
      <alignment horizontal="left"/>
    </xf>
    <xf numFmtId="0" fontId="45" fillId="0" borderId="0" xfId="0" applyFont="1" applyFill="1" applyAlignment="1">
      <alignment horizontal="left" indent="1"/>
    </xf>
    <xf numFmtId="168" fontId="45" fillId="0" borderId="0" xfId="0" applyNumberFormat="1" applyFont="1" applyFill="1" applyAlignment="1">
      <alignment horizontal="right" indent="1"/>
    </xf>
    <xf numFmtId="0" fontId="40" fillId="0" borderId="0" xfId="0" applyFont="1" applyFill="1" applyAlignment="1">
      <alignment horizontal="left" indent="1"/>
    </xf>
    <xf numFmtId="0" fontId="40" fillId="0" borderId="0" xfId="0" applyFont="1" applyFill="1" applyAlignment="1">
      <alignment horizontal="right" indent="2"/>
    </xf>
    <xf numFmtId="168" fontId="40" fillId="0" borderId="0" xfId="0" applyNumberFormat="1" applyFont="1" applyFill="1" applyAlignment="1">
      <alignment horizontal="right" indent="2"/>
    </xf>
    <xf numFmtId="169" fontId="40" fillId="0" borderId="0" xfId="0" applyNumberFormat="1" applyFont="1" applyAlignment="1">
      <alignment horizontal="right" indent="2"/>
    </xf>
    <xf numFmtId="170" fontId="40" fillId="0" borderId="0" xfId="0" applyNumberFormat="1" applyFont="1" applyFill="1" applyAlignment="1">
      <alignment horizontal="right" indent="2"/>
    </xf>
    <xf numFmtId="171" fontId="40" fillId="0" borderId="0" xfId="0" applyNumberFormat="1" applyFont="1" applyFill="1" applyAlignment="1">
      <alignment horizontal="right" indent="2"/>
    </xf>
    <xf numFmtId="168" fontId="45" fillId="0" borderId="0" xfId="0" applyNumberFormat="1" applyFont="1" applyFill="1" applyAlignment="1">
      <alignment horizontal="right" indent="2"/>
    </xf>
    <xf numFmtId="10" fontId="40" fillId="0" borderId="0" xfId="8" applyNumberFormat="1" applyFont="1" applyFill="1" applyAlignment="1">
      <alignment horizontal="right" indent="2"/>
    </xf>
    <xf numFmtId="9" fontId="40" fillId="0" borderId="0" xfId="8" applyNumberFormat="1" applyFont="1" applyFill="1" applyAlignment="1">
      <alignment horizontal="right" indent="2"/>
    </xf>
    <xf numFmtId="169" fontId="40" fillId="0" borderId="0" xfId="0" applyNumberFormat="1" applyFont="1" applyFill="1" applyAlignment="1">
      <alignment horizontal="right" indent="2"/>
    </xf>
    <xf numFmtId="168" fontId="40" fillId="0" borderId="11" xfId="0" applyNumberFormat="1" applyFont="1" applyFill="1" applyBorder="1" applyAlignment="1">
      <alignment horizontal="right" indent="2"/>
    </xf>
    <xf numFmtId="0" fontId="40" fillId="0" borderId="0" xfId="0" applyFont="1" applyFill="1" applyAlignment="1">
      <alignment horizontal="left" vertical="center" indent="2"/>
    </xf>
    <xf numFmtId="0" fontId="40" fillId="0" borderId="0" xfId="0" applyFont="1" applyFill="1" applyAlignment="1">
      <alignment horizontal="left" indent="3"/>
    </xf>
    <xf numFmtId="168" fontId="40" fillId="0" borderId="0" xfId="0" applyNumberFormat="1" applyFont="1" applyAlignment="1">
      <alignment horizontal="right" indent="2"/>
    </xf>
    <xf numFmtId="6" fontId="45" fillId="0" borderId="0" xfId="0" applyNumberFormat="1" applyFont="1" applyFill="1" applyAlignment="1">
      <alignment horizontal="right" indent="2"/>
    </xf>
    <xf numFmtId="0" fontId="44" fillId="0" borderId="0" xfId="0" applyFont="1" applyFill="1" applyAlignment="1">
      <alignment horizontal="left" indent="1"/>
    </xf>
    <xf numFmtId="0" fontId="39" fillId="0" borderId="0" xfId="0" applyFont="1" applyFill="1" applyBorder="1"/>
    <xf numFmtId="0" fontId="40" fillId="0" borderId="0" xfId="0" applyFont="1" applyFill="1" applyAlignment="1">
      <alignment horizontal="left" indent="2"/>
    </xf>
    <xf numFmtId="172" fontId="40" fillId="0" borderId="0" xfId="0" applyNumberFormat="1" applyFont="1" applyFill="1" applyBorder="1" applyAlignment="1">
      <alignment horizontal="right" indent="2"/>
    </xf>
    <xf numFmtId="172" fontId="40" fillId="0" borderId="0" xfId="0" applyNumberFormat="1" applyFont="1" applyFill="1" applyAlignment="1">
      <alignment horizontal="right" indent="2"/>
    </xf>
    <xf numFmtId="172" fontId="39" fillId="0" borderId="0" xfId="0" applyNumberFormat="1" applyFont="1" applyFill="1" applyBorder="1" applyAlignment="1">
      <alignment horizontal="right" indent="2"/>
    </xf>
    <xf numFmtId="172" fontId="40" fillId="0" borderId="11" xfId="0" applyNumberFormat="1" applyFont="1" applyFill="1" applyBorder="1" applyAlignment="1">
      <alignment horizontal="right" indent="2"/>
    </xf>
    <xf numFmtId="172" fontId="45" fillId="0" borderId="8" xfId="0" applyNumberFormat="1" applyFont="1" applyFill="1" applyBorder="1" applyAlignment="1">
      <alignment horizontal="right" indent="2"/>
    </xf>
    <xf numFmtId="172" fontId="45" fillId="0" borderId="0" xfId="0" applyNumberFormat="1" applyFont="1" applyFill="1" applyAlignment="1">
      <alignment horizontal="right" indent="2"/>
    </xf>
    <xf numFmtId="172" fontId="45" fillId="0" borderId="0" xfId="0" applyNumberFormat="1" applyFont="1" applyFill="1" applyBorder="1" applyAlignment="1">
      <alignment horizontal="right" indent="2"/>
    </xf>
    <xf numFmtId="0" fontId="38" fillId="10" borderId="0" xfId="0" applyFont="1" applyFill="1" applyBorder="1" applyAlignment="1">
      <alignment horizontal="left" indent="1"/>
    </xf>
    <xf numFmtId="0" fontId="46" fillId="0" borderId="0" xfId="0" applyFont="1" applyFill="1" applyAlignment="1">
      <alignment horizontal="left" indent="1"/>
    </xf>
    <xf numFmtId="168" fontId="39" fillId="10" borderId="0" xfId="0" applyNumberFormat="1" applyFont="1" applyFill="1" applyBorder="1" applyAlignment="1" applyProtection="1">
      <alignment horizontal="right" vertical="center" indent="6"/>
      <protection locked="0"/>
    </xf>
    <xf numFmtId="0" fontId="39" fillId="10" borderId="0" xfId="0" applyFont="1" applyFill="1" applyBorder="1" applyAlignment="1">
      <alignment horizontal="left" indent="2"/>
    </xf>
    <xf numFmtId="0" fontId="45" fillId="0" borderId="0" xfId="0" applyFont="1" applyFill="1"/>
    <xf numFmtId="0" fontId="45" fillId="0" borderId="0" xfId="0" applyFont="1" applyFill="1" applyAlignment="1">
      <alignment horizontal="left"/>
    </xf>
    <xf numFmtId="0" fontId="38" fillId="0" borderId="0" xfId="0" applyFont="1" applyFill="1" applyAlignment="1">
      <alignment horizontal="left" indent="1"/>
    </xf>
    <xf numFmtId="0" fontId="38" fillId="0" borderId="0" xfId="0" applyFont="1" applyFill="1" applyBorder="1"/>
    <xf numFmtId="0" fontId="39" fillId="0" borderId="0" xfId="0" applyFont="1" applyFill="1"/>
    <xf numFmtId="172" fontId="40" fillId="16" borderId="4" xfId="0" applyNumberFormat="1" applyFont="1" applyFill="1" applyBorder="1" applyAlignment="1">
      <alignment horizontal="right" vertical="center" indent="2"/>
    </xf>
    <xf numFmtId="0" fontId="40" fillId="0" borderId="0" xfId="0" applyFont="1"/>
    <xf numFmtId="0" fontId="40" fillId="10" borderId="0" xfId="0" applyFont="1" applyFill="1" applyAlignment="1">
      <alignment horizontal="left" indent="2"/>
    </xf>
    <xf numFmtId="0" fontId="40" fillId="10" borderId="0" xfId="0" applyFont="1" applyFill="1" applyAlignment="1">
      <alignment horizontal="left" indent="1"/>
    </xf>
    <xf numFmtId="172" fontId="45" fillId="0" borderId="0" xfId="0" applyNumberFormat="1" applyFont="1" applyAlignment="1">
      <alignment horizontal="right" indent="2"/>
    </xf>
    <xf numFmtId="0" fontId="40" fillId="0" borderId="0" xfId="0" applyFont="1" applyFill="1" applyAlignment="1">
      <alignment horizontal="left" indent="4"/>
    </xf>
    <xf numFmtId="172" fontId="40" fillId="0" borderId="0" xfId="0" applyNumberFormat="1" applyFont="1" applyAlignment="1">
      <alignment horizontal="right" indent="2"/>
    </xf>
    <xf numFmtId="0" fontId="39" fillId="0" borderId="0" xfId="0" applyFont="1" applyFill="1" applyAlignment="1">
      <alignment horizontal="left" indent="2"/>
    </xf>
    <xf numFmtId="0" fontId="45" fillId="0" borderId="0" xfId="0" applyFont="1" applyFill="1" applyAlignment="1">
      <alignment horizontal="left" indent="2"/>
    </xf>
    <xf numFmtId="168" fontId="39" fillId="10" borderId="11" xfId="0" applyNumberFormat="1" applyFont="1" applyFill="1" applyBorder="1" applyAlignment="1">
      <alignment horizontal="right" vertical="center" indent="5"/>
    </xf>
    <xf numFmtId="0" fontId="38" fillId="0" borderId="0" xfId="0" applyFont="1" applyFill="1" applyAlignment="1">
      <alignment horizontal="left" indent="2"/>
    </xf>
    <xf numFmtId="168" fontId="39" fillId="10" borderId="0" xfId="0" applyNumberFormat="1" applyFont="1" applyFill="1" applyBorder="1" applyAlignment="1">
      <alignment horizontal="right" vertical="center" indent="5"/>
    </xf>
    <xf numFmtId="173" fontId="45" fillId="0" borderId="0" xfId="0" applyNumberFormat="1" applyFont="1" applyFill="1" applyAlignment="1">
      <alignment horizontal="right" indent="2"/>
    </xf>
    <xf numFmtId="3" fontId="40" fillId="0" borderId="0" xfId="0" applyNumberFormat="1" applyFont="1" applyFill="1" applyBorder="1" applyAlignment="1">
      <alignment horizontal="right" indent="2"/>
    </xf>
    <xf numFmtId="3" fontId="45" fillId="0" borderId="0" xfId="0" applyNumberFormat="1" applyFont="1" applyFill="1" applyBorder="1" applyAlignment="1">
      <alignment horizontal="right" indent="2"/>
    </xf>
    <xf numFmtId="168" fontId="40" fillId="0" borderId="0" xfId="0" applyNumberFormat="1" applyFont="1" applyFill="1" applyBorder="1" applyAlignment="1">
      <alignment horizontal="right" indent="2"/>
    </xf>
    <xf numFmtId="0" fontId="39" fillId="5" borderId="0" xfId="0" applyFont="1" applyFill="1" applyProtection="1">
      <protection locked="0"/>
    </xf>
    <xf numFmtId="0" fontId="47" fillId="5" borderId="0" xfId="0" applyFont="1" applyFill="1" applyAlignment="1">
      <alignment vertical="center"/>
    </xf>
    <xf numFmtId="0" fontId="39" fillId="5" borderId="0" xfId="0" applyFont="1" applyFill="1" applyAlignment="1">
      <alignment horizontal="left" vertical="center"/>
    </xf>
    <xf numFmtId="0" fontId="10" fillId="0" borderId="0" xfId="0" applyFont="1" applyFill="1" applyBorder="1" applyAlignment="1">
      <alignment horizontal="left" vertical="center" indent="1"/>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indent="1"/>
    </xf>
    <xf numFmtId="0" fontId="0" fillId="0" borderId="0" xfId="0" applyFill="1" applyBorder="1" applyAlignment="1">
      <alignment horizontal="left" vertical="center" indent="1"/>
    </xf>
    <xf numFmtId="0" fontId="39" fillId="14" borderId="0" xfId="0" applyFont="1" applyFill="1" applyAlignment="1">
      <alignment horizontal="right" vertical="center"/>
    </xf>
    <xf numFmtId="0" fontId="39" fillId="14" borderId="0" xfId="0" applyFont="1" applyFill="1" applyAlignment="1">
      <alignment horizontal="left" vertical="center"/>
    </xf>
    <xf numFmtId="0" fontId="33" fillId="0" borderId="0" xfId="0" applyFont="1" applyFill="1" applyBorder="1" applyProtection="1"/>
    <xf numFmtId="0" fontId="0" fillId="0" borderId="0" xfId="0" applyFill="1" applyBorder="1" applyAlignment="1" applyProtection="1">
      <alignment horizontal="left" vertical="center"/>
      <protection locked="0"/>
    </xf>
    <xf numFmtId="0" fontId="43" fillId="17" borderId="38" xfId="0" applyFont="1" applyFill="1" applyBorder="1" applyAlignment="1" applyProtection="1">
      <alignment horizontal="left" vertical="center" indent="1"/>
      <protection locked="0"/>
    </xf>
    <xf numFmtId="0" fontId="43" fillId="17" borderId="4" xfId="0" applyFont="1" applyFill="1" applyBorder="1" applyAlignment="1">
      <alignment horizontal="left" vertical="center" indent="1"/>
    </xf>
    <xf numFmtId="0" fontId="40" fillId="17" borderId="4" xfId="0" applyFont="1" applyFill="1" applyBorder="1" applyAlignment="1">
      <alignment horizontal="left" vertical="center"/>
    </xf>
    <xf numFmtId="0" fontId="40" fillId="17" borderId="4" xfId="0" applyFont="1" applyFill="1" applyBorder="1" applyAlignment="1">
      <alignment horizontal="right" vertical="center" indent="1"/>
    </xf>
    <xf numFmtId="174" fontId="40" fillId="0" borderId="0" xfId="0" applyNumberFormat="1" applyFont="1" applyFill="1" applyAlignment="1">
      <alignment horizontal="right" indent="2"/>
    </xf>
    <xf numFmtId="9" fontId="40" fillId="0" borderId="0" xfId="8" applyFont="1" applyFill="1" applyAlignment="1">
      <alignment horizontal="right" indent="2"/>
    </xf>
    <xf numFmtId="172" fontId="40" fillId="0" borderId="0" xfId="0" applyNumberFormat="1" applyFont="1" applyFill="1" applyAlignment="1">
      <alignment horizontal="right"/>
    </xf>
    <xf numFmtId="173" fontId="40" fillId="0" borderId="0" xfId="0" applyNumberFormat="1" applyFont="1" applyFill="1" applyAlignment="1">
      <alignment horizontal="right" indent="2"/>
    </xf>
    <xf numFmtId="168" fontId="45" fillId="0" borderId="0" xfId="0" applyNumberFormat="1" applyFont="1" applyFill="1" applyBorder="1"/>
    <xf numFmtId="0" fontId="48" fillId="0" borderId="0" xfId="0" applyFont="1" applyFill="1" applyAlignment="1">
      <alignment horizontal="left" vertical="center" indent="2"/>
    </xf>
    <xf numFmtId="0" fontId="14" fillId="13" borderId="19" xfId="4" applyNumberFormat="1" applyFont="1" applyFill="1" applyBorder="1" applyAlignment="1" applyProtection="1">
      <alignment horizontal="left" vertical="center" wrapText="1"/>
    </xf>
    <xf numFmtId="0" fontId="14" fillId="13" borderId="19" xfId="0" applyFont="1" applyFill="1" applyBorder="1" applyAlignment="1" applyProtection="1">
      <alignment horizontal="left" vertical="center" wrapText="1"/>
    </xf>
    <xf numFmtId="0" fontId="0" fillId="0" borderId="0" xfId="0" applyFill="1" applyBorder="1" applyAlignment="1" applyProtection="1">
      <alignment horizontal="left" vertical="center"/>
      <protection locked="0"/>
    </xf>
    <xf numFmtId="1" fontId="15" fillId="6" borderId="16" xfId="0" applyNumberFormat="1" applyFont="1" applyFill="1" applyBorder="1" applyAlignment="1" applyProtection="1">
      <alignment horizontal="center" vertical="center"/>
      <protection locked="0"/>
    </xf>
    <xf numFmtId="0" fontId="50" fillId="0" borderId="0" xfId="0" applyFont="1"/>
    <xf numFmtId="0" fontId="39" fillId="0" borderId="0" xfId="0" applyNumberFormat="1" applyFont="1" applyAlignment="1">
      <alignment horizontal="right" indent="2"/>
    </xf>
    <xf numFmtId="0" fontId="38" fillId="0" borderId="0" xfId="0" applyFont="1" applyFill="1"/>
    <xf numFmtId="0" fontId="51" fillId="0" borderId="13" xfId="0" applyFont="1" applyFill="1" applyBorder="1" applyAlignment="1" applyProtection="1">
      <alignment horizontal="center"/>
    </xf>
    <xf numFmtId="1" fontId="51" fillId="0" borderId="13" xfId="0" applyNumberFormat="1" applyFont="1" applyFill="1" applyBorder="1" applyAlignment="1" applyProtection="1">
      <alignment horizontal="center"/>
    </xf>
    <xf numFmtId="0" fontId="0" fillId="0" borderId="0" xfId="0" applyAlignment="1">
      <alignment horizontal="center"/>
    </xf>
    <xf numFmtId="0" fontId="10" fillId="18" borderId="0" xfId="0" applyNumberFormat="1" applyFont="1" applyFill="1" applyAlignment="1">
      <alignment vertical="center"/>
    </xf>
    <xf numFmtId="0" fontId="40" fillId="18" borderId="0" xfId="0" applyNumberFormat="1" applyFont="1" applyFill="1" applyAlignment="1">
      <alignment horizontal="center"/>
    </xf>
    <xf numFmtId="0" fontId="0" fillId="18" borderId="0" xfId="0" applyNumberFormat="1" applyFill="1" applyBorder="1" applyAlignment="1">
      <alignment horizontal="center" vertical="center"/>
    </xf>
    <xf numFmtId="0" fontId="30" fillId="18" borderId="0" xfId="0" applyFont="1" applyFill="1" applyBorder="1" applyAlignment="1">
      <alignment horizontal="center"/>
    </xf>
    <xf numFmtId="0" fontId="0" fillId="18" borderId="0" xfId="0" applyNumberFormat="1" applyFill="1" applyAlignment="1">
      <alignment horizontal="center"/>
    </xf>
    <xf numFmtId="0" fontId="0" fillId="18" borderId="0" xfId="0" applyFill="1" applyAlignment="1">
      <alignment horizontal="center"/>
    </xf>
    <xf numFmtId="0" fontId="30" fillId="18" borderId="2" xfId="0" applyFont="1" applyFill="1" applyBorder="1" applyAlignment="1">
      <alignment horizontal="center"/>
    </xf>
    <xf numFmtId="0" fontId="0" fillId="0" borderId="0" xfId="0" applyNumberFormat="1" applyFill="1" applyAlignment="1">
      <alignment horizontal="left"/>
    </xf>
    <xf numFmtId="0" fontId="0" fillId="0" borderId="0" xfId="0" applyNumberFormat="1" applyFill="1" applyBorder="1" applyAlignment="1">
      <alignment horizontal="left"/>
    </xf>
    <xf numFmtId="10" fontId="51" fillId="0" borderId="13" xfId="8" applyNumberFormat="1" applyFont="1" applyFill="1" applyBorder="1" applyAlignment="1" applyProtection="1">
      <alignment horizontal="center"/>
    </xf>
    <xf numFmtId="3" fontId="31" fillId="19" borderId="17" xfId="4" applyNumberFormat="1" applyFont="1" applyFill="1" applyBorder="1" applyAlignment="1" applyProtection="1">
      <alignment horizontal="center" vertical="center"/>
    </xf>
    <xf numFmtId="3" fontId="31" fillId="19" borderId="36" xfId="4" applyNumberFormat="1" applyFont="1" applyFill="1" applyBorder="1" applyAlignment="1" applyProtection="1">
      <alignment horizontal="center" vertical="center"/>
    </xf>
    <xf numFmtId="0" fontId="14" fillId="0" borderId="22" xfId="0" applyNumberFormat="1" applyFont="1" applyFill="1" applyBorder="1" applyAlignment="1" applyProtection="1">
      <alignment horizontal="center" vertical="center"/>
    </xf>
    <xf numFmtId="0" fontId="14" fillId="0" borderId="19" xfId="0" applyNumberFormat="1" applyFont="1" applyFill="1" applyBorder="1" applyAlignment="1" applyProtection="1">
      <alignment horizontal="center" vertical="center"/>
    </xf>
    <xf numFmtId="0" fontId="14" fillId="13" borderId="19" xfId="4" applyNumberFormat="1" applyFont="1" applyFill="1" applyBorder="1" applyAlignment="1" applyProtection="1">
      <alignment horizontal="left" vertical="center" wrapText="1"/>
    </xf>
    <xf numFmtId="0" fontId="14" fillId="13" borderId="20" xfId="4" applyNumberFormat="1" applyFont="1" applyFill="1" applyBorder="1" applyAlignment="1" applyProtection="1">
      <alignment horizontal="left" vertical="center" wrapText="1"/>
    </xf>
    <xf numFmtId="0" fontId="14" fillId="13" borderId="19" xfId="0" applyFont="1" applyFill="1" applyBorder="1" applyAlignment="1" applyProtection="1">
      <alignment horizontal="left" vertical="center" wrapText="1"/>
    </xf>
    <xf numFmtId="0" fontId="14" fillId="13" borderId="20" xfId="0" applyFont="1" applyFill="1" applyBorder="1" applyAlignment="1" applyProtection="1">
      <alignment horizontal="left" vertical="center" wrapText="1"/>
    </xf>
    <xf numFmtId="0" fontId="37" fillId="0" borderId="0" xfId="0" applyFont="1" applyAlignment="1">
      <alignment horizontal="left" vertical="center" wrapText="1"/>
    </xf>
    <xf numFmtId="0" fontId="15" fillId="13" borderId="0" xfId="4" applyNumberFormat="1" applyFont="1" applyFill="1" applyBorder="1" applyAlignment="1" applyProtection="1">
      <alignment horizontal="left" vertical="center" wrapText="1"/>
    </xf>
    <xf numFmtId="0" fontId="15" fillId="13" borderId="0" xfId="0" applyFont="1" applyFill="1" applyBorder="1" applyAlignment="1" applyProtection="1">
      <alignment horizontal="left" vertical="center" wrapText="1"/>
    </xf>
    <xf numFmtId="0" fontId="34" fillId="0" borderId="0" xfId="0" applyFont="1" applyFill="1" applyBorder="1" applyAlignment="1" applyProtection="1">
      <alignment horizontal="center" vertical="center"/>
    </xf>
    <xf numFmtId="0" fontId="0" fillId="0" borderId="0" xfId="0" applyFill="1" applyBorder="1" applyAlignment="1" applyProtection="1">
      <alignment horizontal="left" vertical="top" wrapText="1"/>
      <protection locked="0"/>
    </xf>
    <xf numFmtId="0" fontId="0" fillId="0" borderId="0" xfId="0" applyFill="1" applyBorder="1" applyAlignment="1" applyProtection="1">
      <alignment horizontal="left" vertical="center"/>
      <protection locked="0"/>
    </xf>
  </cellXfs>
  <cellStyles count="9">
    <cellStyle name="20% - Accent6" xfId="1" builtinId="50"/>
    <cellStyle name="CF Border" xfId="2" xr:uid="{00000000-0005-0000-0000-000001000000}"/>
    <cellStyle name="CF Level 1" xfId="3" xr:uid="{00000000-0005-0000-0000-000002000000}"/>
    <cellStyle name="CF Sections" xfId="4" xr:uid="{00000000-0005-0000-0000-000003000000}"/>
    <cellStyle name="Comma" xfId="5" builtinId="3"/>
    <cellStyle name="Currency" xfId="6" builtinId="4"/>
    <cellStyle name="Input" xfId="7" builtinId="20"/>
    <cellStyle name="Normal" xfId="0" builtinId="0"/>
    <cellStyle name="Percent" xfId="8" builtinId="5"/>
  </cellStyles>
  <dxfs count="6">
    <dxf>
      <font>
        <b/>
        <i val="0"/>
        <color theme="6" tint="-0.499984740745262"/>
      </font>
    </dxf>
    <dxf>
      <numFmt numFmtId="175" formatCode="0.0"/>
    </dxf>
    <dxf>
      <numFmt numFmtId="175" formatCode="0.0"/>
    </dxf>
    <dxf>
      <numFmt numFmtId="175" formatCode="0.0"/>
    </dxf>
    <dxf>
      <numFmt numFmtId="175" formatCode="0.0"/>
    </dxf>
    <dxf>
      <font>
        <b/>
        <i val="0"/>
        <color theme="6" tint="-0.499984740745262"/>
      </font>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A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r:id="rId1"/>
</file>

<file path=xl/activeX/activeX2.xml><?xml version="1.0" encoding="utf-8"?>
<ax:ocx xmlns:ax="http://schemas.microsoft.com/office/2006/activeX" xmlns:r="http://schemas.openxmlformats.org/officeDocument/2006/relationships" ax:classid="{8BD21D40-EC42-11CE-9E0D-00AA006002F3}"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hyperlink" Target="http://www.dairyaustralia.com.au/"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1552575</xdr:colOff>
      <xdr:row>52</xdr:row>
      <xdr:rowOff>152400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038975" cy="10058400"/>
        </a:xfrm>
        <a:prstGeom prst="rect">
          <a:avLst/>
        </a:prstGeom>
      </xdr:spPr>
    </xdr:pic>
    <xdr:clientData/>
  </xdr:twoCellAnchor>
  <xdr:twoCellAnchor>
    <xdr:from>
      <xdr:col>4</xdr:col>
      <xdr:colOff>581025</xdr:colOff>
      <xdr:row>17</xdr:row>
      <xdr:rowOff>79375</xdr:rowOff>
    </xdr:from>
    <xdr:to>
      <xdr:col>5</xdr:col>
      <xdr:colOff>447675</xdr:colOff>
      <xdr:row>19</xdr:row>
      <xdr:rowOff>184150</xdr:rowOff>
    </xdr:to>
    <xdr:sp macro="" textlink="" fLocksText="0">
      <xdr:nvSpPr>
        <xdr:cNvPr id="3" name="TextBox 2">
          <a:extLst>
            <a:ext uri="{FF2B5EF4-FFF2-40B4-BE49-F238E27FC236}">
              <a16:creationId xmlns:a16="http://schemas.microsoft.com/office/drawing/2014/main" id="{00000000-0008-0000-0000-000003000000}"/>
            </a:ext>
          </a:extLst>
        </xdr:cNvPr>
        <xdr:cNvSpPr txBox="1"/>
      </xdr:nvSpPr>
      <xdr:spPr>
        <a:xfrm>
          <a:off x="3019425" y="3317875"/>
          <a:ext cx="47625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nchorCtr="0"/>
        <a:lstStyle/>
        <a:p>
          <a:endParaRPr lang="en-AU" sz="2000">
            <a:latin typeface="Arial" panose="020B0604020202020204" pitchFamily="34" charset="0"/>
            <a:cs typeface="Arial" panose="020B0604020202020204" pitchFamily="34" charset="0"/>
          </a:endParaRPr>
        </a:p>
      </xdr:txBody>
    </xdr:sp>
    <xdr:clientData/>
  </xdr:twoCellAnchor>
  <xdr:twoCellAnchor>
    <xdr:from>
      <xdr:col>1</xdr:col>
      <xdr:colOff>333375</xdr:colOff>
      <xdr:row>29</xdr:row>
      <xdr:rowOff>174625</xdr:rowOff>
    </xdr:from>
    <xdr:to>
      <xdr:col>9</xdr:col>
      <xdr:colOff>793750</xdr:colOff>
      <xdr:row>42</xdr:row>
      <xdr:rowOff>63500</xdr:rowOff>
    </xdr:to>
    <xdr:sp macro="" textlink="" fLocksText="0">
      <xdr:nvSpPr>
        <xdr:cNvPr id="5" name="TextBox 4">
          <a:extLst>
            <a:ext uri="{FF2B5EF4-FFF2-40B4-BE49-F238E27FC236}">
              <a16:creationId xmlns:a16="http://schemas.microsoft.com/office/drawing/2014/main" id="{00000000-0008-0000-0000-000005000000}"/>
            </a:ext>
          </a:extLst>
        </xdr:cNvPr>
        <xdr:cNvSpPr txBox="1"/>
      </xdr:nvSpPr>
      <xdr:spPr>
        <a:xfrm>
          <a:off x="942975" y="5699125"/>
          <a:ext cx="5337175" cy="2365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baseline="0">
            <a:latin typeface="Arial" panose="020B0604020202020204" pitchFamily="34" charset="0"/>
            <a:cs typeface="Arial" panose="020B0604020202020204" pitchFamily="34" charset="0"/>
          </a:endParaRPr>
        </a:p>
      </xdr:txBody>
    </xdr:sp>
    <xdr:clientData/>
  </xdr:twoCellAnchor>
  <xdr:twoCellAnchor>
    <xdr:from>
      <xdr:col>6</xdr:col>
      <xdr:colOff>95250</xdr:colOff>
      <xdr:row>17</xdr:row>
      <xdr:rowOff>79375</xdr:rowOff>
    </xdr:from>
    <xdr:to>
      <xdr:col>7</xdr:col>
      <xdr:colOff>180976</xdr:colOff>
      <xdr:row>19</xdr:row>
      <xdr:rowOff>184150</xdr:rowOff>
    </xdr:to>
    <xdr:sp macro="" textlink="" fLocksText="0">
      <xdr:nvSpPr>
        <xdr:cNvPr id="4" name="TextBox 3">
          <a:extLst>
            <a:ext uri="{FF2B5EF4-FFF2-40B4-BE49-F238E27FC236}">
              <a16:creationId xmlns:a16="http://schemas.microsoft.com/office/drawing/2014/main" id="{00000000-0008-0000-0000-000004000000}"/>
            </a:ext>
          </a:extLst>
        </xdr:cNvPr>
        <xdr:cNvSpPr txBox="1"/>
      </xdr:nvSpPr>
      <xdr:spPr>
        <a:xfrm>
          <a:off x="3752850" y="3317875"/>
          <a:ext cx="695326"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nchorCtr="0"/>
        <a:lstStyle/>
        <a:p>
          <a:endParaRPr lang="en-AU" sz="2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44162</xdr:rowOff>
    </xdr:from>
    <xdr:to>
      <xdr:col>1</xdr:col>
      <xdr:colOff>1247775</xdr:colOff>
      <xdr:row>15</xdr:row>
      <xdr:rowOff>171162</xdr:rowOff>
    </xdr:to>
    <xdr:pic>
      <xdr:nvPicPr>
        <xdr:cNvPr id="1030" name="Picture 7">
          <a:extLst>
            <a:ext uri="{FF2B5EF4-FFF2-40B4-BE49-F238E27FC236}">
              <a16:creationId xmlns:a16="http://schemas.microsoft.com/office/drawing/2014/main" id="{00000000-0008-0000-01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4162"/>
          <a:ext cx="1320511" cy="1044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1657350</xdr:colOff>
      <xdr:row>12</xdr:row>
      <xdr:rowOff>66675</xdr:rowOff>
    </xdr:from>
    <xdr:to>
      <xdr:col>2</xdr:col>
      <xdr:colOff>971550</xdr:colOff>
      <xdr:row>14</xdr:row>
      <xdr:rowOff>152400</xdr:rowOff>
    </xdr:to>
    <xdr:pic>
      <xdr:nvPicPr>
        <xdr:cNvPr id="1028" name="cbImport" hidden="1">
          <a:extLst>
            <a:ext uri="{FF2B5EF4-FFF2-40B4-BE49-F238E27FC236}">
              <a16:creationId xmlns:a16="http://schemas.microsoft.com/office/drawing/2014/main" id="{00000000-0008-0000-0100-00000404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90700" y="752475"/>
          <a:ext cx="1762125" cy="3619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xdr:col>
      <xdr:colOff>1766799</xdr:colOff>
      <xdr:row>1</xdr:row>
      <xdr:rowOff>157109</xdr:rowOff>
    </xdr:from>
    <xdr:to>
      <xdr:col>1</xdr:col>
      <xdr:colOff>1919199</xdr:colOff>
      <xdr:row>13</xdr:row>
      <xdr:rowOff>104169</xdr:rowOff>
    </xdr:to>
    <xdr:sp macro="[0]!OpenFormInstructions" textlink="">
      <xdr:nvSpPr>
        <xdr:cNvPr id="6" name="TextBox 5" hidden="1">
          <a:extLst>
            <a:ext uri="{FF2B5EF4-FFF2-40B4-BE49-F238E27FC236}">
              <a16:creationId xmlns:a16="http://schemas.microsoft.com/office/drawing/2014/main" id="{00000000-0008-0000-0100-000006000000}"/>
            </a:ext>
          </a:extLst>
        </xdr:cNvPr>
        <xdr:cNvSpPr txBox="1"/>
      </xdr:nvSpPr>
      <xdr:spPr>
        <a:xfrm>
          <a:off x="1906499" y="411109"/>
          <a:ext cx="152400" cy="226460"/>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i="1">
              <a:solidFill>
                <a:schemeClr val="bg1"/>
              </a:solidFill>
              <a:latin typeface="Arial" panose="020B0604020202020204" pitchFamily="34" charset="0"/>
              <a:cs typeface="Arial" panose="020B0604020202020204" pitchFamily="34" charset="0"/>
            </a:rPr>
            <a:t>i</a:t>
          </a:r>
        </a:p>
      </xdr:txBody>
    </xdr:sp>
    <xdr:clientData/>
  </xdr:twoCellAnchor>
  <mc:AlternateContent xmlns:mc="http://schemas.openxmlformats.org/markup-compatibility/2006">
    <mc:Choice xmlns:a14="http://schemas.microsoft.com/office/drawing/2010/main" Requires="a14">
      <xdr:twoCellAnchor editAs="oneCell">
        <xdr:from>
          <xdr:col>1</xdr:col>
          <xdr:colOff>1743075</xdr:colOff>
          <xdr:row>14</xdr:row>
          <xdr:rowOff>66675</xdr:rowOff>
        </xdr:from>
        <xdr:to>
          <xdr:col>3</xdr:col>
          <xdr:colOff>104775</xdr:colOff>
          <xdr:row>16</xdr:row>
          <xdr:rowOff>0</xdr:rowOff>
        </xdr:to>
        <xdr:sp macro="" textlink="">
          <xdr:nvSpPr>
            <xdr:cNvPr id="2049" name="cbDairyBase"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2114550</xdr:colOff>
          <xdr:row>1</xdr:row>
          <xdr:rowOff>114300</xdr:rowOff>
        </xdr:from>
        <xdr:to>
          <xdr:col>2</xdr:col>
          <xdr:colOff>962025</xdr:colOff>
          <xdr:row>13</xdr:row>
          <xdr:rowOff>123825</xdr:rowOff>
        </xdr:to>
        <xdr:sp macro="" textlink="">
          <xdr:nvSpPr>
            <xdr:cNvPr id="2050" name="cbImport"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2114550</xdr:colOff>
          <xdr:row>0</xdr:row>
          <xdr:rowOff>47625</xdr:rowOff>
        </xdr:from>
        <xdr:to>
          <xdr:col>2</xdr:col>
          <xdr:colOff>276225</xdr:colOff>
          <xdr:row>1</xdr:row>
          <xdr:rowOff>76200</xdr:rowOff>
        </xdr:to>
        <xdr:sp macro="" textlink="">
          <xdr:nvSpPr>
            <xdr:cNvPr id="2051" name="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AU" sz="1100" b="0" i="0" u="none" strike="noStrike" baseline="0">
                  <a:solidFill>
                    <a:srgbClr val="000000"/>
                  </a:solidFill>
                  <a:latin typeface="Calibri"/>
                  <a:cs typeface="Calibri"/>
                </a:rPr>
                <a:t>Lock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352425</xdr:colOff>
          <xdr:row>0</xdr:row>
          <xdr:rowOff>47625</xdr:rowOff>
        </xdr:from>
        <xdr:to>
          <xdr:col>2</xdr:col>
          <xdr:colOff>962025</xdr:colOff>
          <xdr:row>1</xdr:row>
          <xdr:rowOff>76200</xdr:rowOff>
        </xdr:to>
        <xdr:sp macro="" textlink="">
          <xdr:nvSpPr>
            <xdr:cNvPr id="2052" name="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AU" sz="1100" b="0" i="0" u="none" strike="noStrike" baseline="0">
                  <a:solidFill>
                    <a:srgbClr val="000000"/>
                  </a:solidFill>
                  <a:latin typeface="Calibri"/>
                  <a:cs typeface="Calibri"/>
                </a:rPr>
                <a:t>Unlock</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1</xdr:col>
      <xdr:colOff>914400</xdr:colOff>
      <xdr:row>14</xdr:row>
      <xdr:rowOff>180975</xdr:rowOff>
    </xdr:to>
    <xdr:pic>
      <xdr:nvPicPr>
        <xdr:cNvPr id="2049" name="Picture 3">
          <a:hlinkClick xmlns:r="http://schemas.openxmlformats.org/officeDocument/2006/relationships" r:id="rId1" tooltip="Open the Dairy Australia website in the default browser"/>
          <a:extLst>
            <a:ext uri="{FF2B5EF4-FFF2-40B4-BE49-F238E27FC236}">
              <a16:creationId xmlns:a16="http://schemas.microsoft.com/office/drawing/2014/main" id="{00000000-0008-0000-0200-00000108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333375"/>
          <a:ext cx="14192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450397</xdr:colOff>
      <xdr:row>0</xdr:row>
      <xdr:rowOff>163286</xdr:rowOff>
    </xdr:from>
    <xdr:to>
      <xdr:col>21</xdr:col>
      <xdr:colOff>161975</xdr:colOff>
      <xdr:row>28</xdr:row>
      <xdr:rowOff>51086</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14064797" y="163286"/>
          <a:ext cx="6340978" cy="45360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AU"/>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1009650</xdr:colOff>
      <xdr:row>53</xdr:row>
      <xdr:rowOff>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05650" cy="10058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 Id="rId9"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M12:M53"/>
  <sheetViews>
    <sheetView showGridLines="0" showRowColHeaders="0" tabSelected="1" view="pageBreakPreview" zoomScaleNormal="50" zoomScaleSheetLayoutView="100" workbookViewId="0">
      <selection activeCell="K1" sqref="K1"/>
    </sheetView>
  </sheetViews>
  <sheetFormatPr defaultRowHeight="15"/>
  <cols>
    <col min="10" max="10" width="23.7109375" customWidth="1"/>
    <col min="11" max="11" width="21.28515625" customWidth="1"/>
  </cols>
  <sheetData>
    <row r="12" spans="13:13">
      <c r="M12" s="439"/>
    </row>
    <row r="53" ht="12.75" customHeight="1"/>
  </sheetData>
  <sheetProtection algorithmName="SHA-512" hashValue="uzn3OMKu9ywdAV3uxYVCEsvGA7bbx9Wh5+7lxLsSs6rOCKGg3hiZFyJrhUlxiQAH5uE0uufsFUV8r8lpBIJEGw==" saltValue="YrKI16meK1nPqWvG79Ynhg==" spinCount="100000" sheet="1" objects="1" scenarios="1" formatColumns="0" formatRows="0"/>
  <pageMargins left="0.70866141732283472" right="0.70866141732283472" top="0.74803149606299213" bottom="0.74803149606299213" header="0.31496062992125984" footer="0.31496062992125984"/>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1:AS93"/>
  <sheetViews>
    <sheetView showGridLines="0" showRowColHeaders="0" showZeros="0" zoomScaleNormal="100" workbookViewId="0">
      <pane xSplit="5" ySplit="17" topLeftCell="F18" activePane="bottomRight" state="frozen"/>
      <selection pane="topRight" activeCell="O1" sqref="O1"/>
      <selection pane="bottomLeft" activeCell="A19" sqref="A19"/>
      <selection pane="bottomRight" activeCell="F2" sqref="F2"/>
    </sheetView>
  </sheetViews>
  <sheetFormatPr defaultColWidth="11.7109375" defaultRowHeight="15.6" customHeight="1"/>
  <cols>
    <col min="1" max="1" width="2" style="1" customWidth="1"/>
    <col min="2" max="2" width="36.7109375" style="18" customWidth="1"/>
    <col min="3" max="3" width="19.7109375" style="1" customWidth="1"/>
    <col min="4" max="4" width="2" style="1" customWidth="1"/>
    <col min="5" max="5" width="11.42578125" style="1" hidden="1" customWidth="1"/>
    <col min="6" max="17" width="17.7109375" style="26" customWidth="1"/>
    <col min="18" max="18" width="17.7109375" style="1" customWidth="1"/>
    <col min="19" max="19" width="18" style="30" hidden="1" customWidth="1"/>
    <col min="20" max="16384" width="11.7109375" style="1"/>
  </cols>
  <sheetData>
    <row r="1" spans="1:19" ht="20.25" customHeight="1">
      <c r="A1" s="311"/>
      <c r="B1" s="312"/>
      <c r="C1" s="313"/>
      <c r="D1" s="313"/>
      <c r="E1" s="313"/>
      <c r="F1" s="333" t="s">
        <v>326</v>
      </c>
      <c r="G1" s="314"/>
      <c r="H1" s="319"/>
      <c r="I1" s="316"/>
      <c r="J1" s="319"/>
      <c r="K1" s="315"/>
      <c r="L1" s="316"/>
      <c r="M1" s="319"/>
      <c r="N1" s="315"/>
      <c r="O1" s="316"/>
      <c r="P1" s="319"/>
      <c r="Q1" s="314"/>
      <c r="R1" s="317"/>
      <c r="S1" s="57" t="s">
        <v>325</v>
      </c>
    </row>
    <row r="2" spans="1:19" ht="15.6" customHeight="1">
      <c r="A2" s="43"/>
      <c r="F2" s="438">
        <v>2017</v>
      </c>
      <c r="G2" s="20"/>
      <c r="H2" s="320"/>
      <c r="I2" s="48"/>
      <c r="J2" s="320"/>
      <c r="K2" s="47"/>
      <c r="L2" s="48"/>
      <c r="M2" s="320"/>
      <c r="N2" s="47"/>
      <c r="O2" s="48"/>
      <c r="P2" s="320"/>
      <c r="Q2" s="20"/>
      <c r="R2" s="127"/>
      <c r="S2" s="58" t="s">
        <v>159</v>
      </c>
    </row>
    <row r="3" spans="1:19" ht="15.6" hidden="1" customHeight="1">
      <c r="A3" s="43"/>
      <c r="F3" s="320"/>
      <c r="G3" s="20"/>
      <c r="H3" s="320"/>
      <c r="I3" s="48"/>
      <c r="J3" s="320"/>
      <c r="K3" s="47"/>
      <c r="L3" s="48"/>
      <c r="M3" s="320"/>
      <c r="N3" s="47"/>
      <c r="O3" s="48"/>
      <c r="P3" s="320"/>
      <c r="Q3" s="20"/>
      <c r="R3" s="127"/>
      <c r="S3" s="59"/>
    </row>
    <row r="4" spans="1:19" ht="15.6" hidden="1" customHeight="1">
      <c r="A4" s="43"/>
      <c r="D4" s="2"/>
      <c r="E4" s="2" t="s">
        <v>12</v>
      </c>
      <c r="F4" s="321" t="s">
        <v>36</v>
      </c>
      <c r="G4" s="21" t="s">
        <v>36</v>
      </c>
      <c r="H4" s="321" t="s">
        <v>36</v>
      </c>
      <c r="I4" s="49" t="s">
        <v>36</v>
      </c>
      <c r="J4" s="321" t="s">
        <v>36</v>
      </c>
      <c r="K4" s="50" t="s">
        <v>36</v>
      </c>
      <c r="L4" s="49" t="s">
        <v>36</v>
      </c>
      <c r="M4" s="321" t="s">
        <v>36</v>
      </c>
      <c r="N4" s="50" t="s">
        <v>36</v>
      </c>
      <c r="O4" s="49" t="s">
        <v>36</v>
      </c>
      <c r="P4" s="321" t="s">
        <v>36</v>
      </c>
      <c r="Q4" s="21" t="s">
        <v>36</v>
      </c>
      <c r="R4" s="128" t="s">
        <v>12</v>
      </c>
      <c r="S4" s="57" t="s">
        <v>36</v>
      </c>
    </row>
    <row r="5" spans="1:19" ht="15.6" hidden="1" customHeight="1">
      <c r="A5" s="43"/>
      <c r="E5" s="22">
        <f>YEAR(E15)</f>
        <v>2017</v>
      </c>
      <c r="F5" s="322">
        <f t="shared" ref="F5:Q5" si="0">YEAR(F15)</f>
        <v>2017</v>
      </c>
      <c r="G5" s="23">
        <f t="shared" si="0"/>
        <v>2017</v>
      </c>
      <c r="H5" s="322">
        <f t="shared" si="0"/>
        <v>2017</v>
      </c>
      <c r="I5" s="51">
        <f t="shared" si="0"/>
        <v>2017</v>
      </c>
      <c r="J5" s="322">
        <f t="shared" si="0"/>
        <v>2017</v>
      </c>
      <c r="K5" s="52">
        <f t="shared" si="0"/>
        <v>2017</v>
      </c>
      <c r="L5" s="51">
        <f t="shared" si="0"/>
        <v>2018</v>
      </c>
      <c r="M5" s="322">
        <f t="shared" si="0"/>
        <v>2018</v>
      </c>
      <c r="N5" s="52">
        <f t="shared" si="0"/>
        <v>2018</v>
      </c>
      <c r="O5" s="51">
        <f t="shared" si="0"/>
        <v>2018</v>
      </c>
      <c r="P5" s="322">
        <f t="shared" si="0"/>
        <v>2018</v>
      </c>
      <c r="Q5" s="23">
        <f t="shared" si="0"/>
        <v>2018</v>
      </c>
      <c r="R5" s="129">
        <f>Q5</f>
        <v>2018</v>
      </c>
      <c r="S5" s="60">
        <v>2016</v>
      </c>
    </row>
    <row r="6" spans="1:19" ht="15.6" hidden="1" customHeight="1">
      <c r="A6" s="43"/>
      <c r="E6" s="22">
        <f>IF(E8&lt;=6,E5-1,E5)</f>
        <v>2016</v>
      </c>
      <c r="F6" s="322">
        <f>IF(F8&lt;=6,F5-1,F5)</f>
        <v>2017</v>
      </c>
      <c r="G6" s="23">
        <f t="shared" ref="G6:Q6" si="1">IF(G8&lt;=6,G5-1,G5)</f>
        <v>2017</v>
      </c>
      <c r="H6" s="322">
        <f t="shared" si="1"/>
        <v>2017</v>
      </c>
      <c r="I6" s="51">
        <f t="shared" si="1"/>
        <v>2017</v>
      </c>
      <c r="J6" s="322">
        <f t="shared" si="1"/>
        <v>2017</v>
      </c>
      <c r="K6" s="52">
        <f t="shared" si="1"/>
        <v>2017</v>
      </c>
      <c r="L6" s="51">
        <f t="shared" si="1"/>
        <v>2017</v>
      </c>
      <c r="M6" s="322">
        <f t="shared" si="1"/>
        <v>2017</v>
      </c>
      <c r="N6" s="52">
        <f t="shared" si="1"/>
        <v>2017</v>
      </c>
      <c r="O6" s="51">
        <f t="shared" si="1"/>
        <v>2017</v>
      </c>
      <c r="P6" s="322">
        <f t="shared" si="1"/>
        <v>2017</v>
      </c>
      <c r="Q6" s="23">
        <f t="shared" si="1"/>
        <v>2017</v>
      </c>
      <c r="R6" s="129">
        <f>Q6</f>
        <v>2017</v>
      </c>
      <c r="S6" s="60">
        <v>2016</v>
      </c>
    </row>
    <row r="7" spans="1:19" ht="15.6" hidden="1" customHeight="1">
      <c r="A7" s="43"/>
      <c r="E7" s="22" t="e">
        <f>VLOOKUP(E8,Quarters,2,FALSE)</f>
        <v>#NAME?</v>
      </c>
      <c r="F7" s="322" t="e">
        <f t="shared" ref="F7:Q7" si="2">VLOOKUP(F8,Quarters,2,FALSE)</f>
        <v>#NAME?</v>
      </c>
      <c r="G7" s="23" t="e">
        <f t="shared" si="2"/>
        <v>#NAME?</v>
      </c>
      <c r="H7" s="322" t="e">
        <f t="shared" si="2"/>
        <v>#NAME?</v>
      </c>
      <c r="I7" s="51" t="e">
        <f t="shared" si="2"/>
        <v>#NAME?</v>
      </c>
      <c r="J7" s="322" t="e">
        <f t="shared" si="2"/>
        <v>#NAME?</v>
      </c>
      <c r="K7" s="52" t="e">
        <f t="shared" si="2"/>
        <v>#NAME?</v>
      </c>
      <c r="L7" s="51" t="e">
        <f t="shared" si="2"/>
        <v>#NAME?</v>
      </c>
      <c r="M7" s="322" t="e">
        <f t="shared" si="2"/>
        <v>#NAME?</v>
      </c>
      <c r="N7" s="52" t="e">
        <f t="shared" si="2"/>
        <v>#NAME?</v>
      </c>
      <c r="O7" s="51" t="e">
        <f t="shared" si="2"/>
        <v>#NAME?</v>
      </c>
      <c r="P7" s="322" t="e">
        <f t="shared" si="2"/>
        <v>#NAME?</v>
      </c>
      <c r="Q7" s="23" t="e">
        <f t="shared" si="2"/>
        <v>#NAME?</v>
      </c>
      <c r="R7" s="129"/>
      <c r="S7" s="60">
        <v>1</v>
      </c>
    </row>
    <row r="8" spans="1:19" ht="15.6" hidden="1" customHeight="1">
      <c r="A8" s="43"/>
      <c r="E8" s="22">
        <f>MONTH(E15)</f>
        <v>6</v>
      </c>
      <c r="F8" s="322">
        <f t="shared" ref="F8:Q8" si="3">MONTH(F15)</f>
        <v>7</v>
      </c>
      <c r="G8" s="23">
        <f t="shared" si="3"/>
        <v>8</v>
      </c>
      <c r="H8" s="322">
        <f t="shared" si="3"/>
        <v>9</v>
      </c>
      <c r="I8" s="51">
        <f t="shared" si="3"/>
        <v>10</v>
      </c>
      <c r="J8" s="322">
        <f t="shared" si="3"/>
        <v>11</v>
      </c>
      <c r="K8" s="52">
        <f t="shared" si="3"/>
        <v>12</v>
      </c>
      <c r="L8" s="51">
        <f t="shared" si="3"/>
        <v>1</v>
      </c>
      <c r="M8" s="322">
        <f t="shared" si="3"/>
        <v>2</v>
      </c>
      <c r="N8" s="52">
        <f t="shared" si="3"/>
        <v>3</v>
      </c>
      <c r="O8" s="51">
        <f t="shared" si="3"/>
        <v>4</v>
      </c>
      <c r="P8" s="322">
        <f t="shared" si="3"/>
        <v>5</v>
      </c>
      <c r="Q8" s="23">
        <f t="shared" si="3"/>
        <v>6</v>
      </c>
      <c r="R8" s="129"/>
      <c r="S8" s="60">
        <v>7</v>
      </c>
    </row>
    <row r="9" spans="1:19" ht="15.6" hidden="1" customHeight="1">
      <c r="A9" s="43"/>
      <c r="E9" s="22">
        <f>DAY(DATE(YEAR(E15),MONTH(E15)+1,1)-1)</f>
        <v>30</v>
      </c>
      <c r="F9" s="322">
        <f t="shared" ref="F9:Q9" si="4">DAY(DATE(YEAR(F15),MONTH(F15)+1,1)-1)</f>
        <v>31</v>
      </c>
      <c r="G9" s="23">
        <f t="shared" si="4"/>
        <v>31</v>
      </c>
      <c r="H9" s="322">
        <f t="shared" si="4"/>
        <v>30</v>
      </c>
      <c r="I9" s="51">
        <f t="shared" si="4"/>
        <v>31</v>
      </c>
      <c r="J9" s="322">
        <f t="shared" si="4"/>
        <v>30</v>
      </c>
      <c r="K9" s="52">
        <f t="shared" si="4"/>
        <v>31</v>
      </c>
      <c r="L9" s="51">
        <f t="shared" si="4"/>
        <v>31</v>
      </c>
      <c r="M9" s="322">
        <f t="shared" si="4"/>
        <v>28</v>
      </c>
      <c r="N9" s="52">
        <f t="shared" si="4"/>
        <v>31</v>
      </c>
      <c r="O9" s="51">
        <f t="shared" si="4"/>
        <v>30</v>
      </c>
      <c r="P9" s="322">
        <f t="shared" si="4"/>
        <v>31</v>
      </c>
      <c r="Q9" s="23">
        <f t="shared" si="4"/>
        <v>30</v>
      </c>
      <c r="R9" s="129">
        <v>365</v>
      </c>
      <c r="S9" s="60">
        <v>31</v>
      </c>
    </row>
    <row r="10" spans="1:19" ht="15.6" hidden="1" customHeight="1">
      <c r="A10" s="43"/>
      <c r="E10" s="2" t="str">
        <f>TRIM(TEXT(E5,"####"))&amp;TRIM(TEXT(E8,"0#"))</f>
        <v>201706</v>
      </c>
      <c r="F10" s="322" t="str">
        <f t="shared" ref="F10:Q10" si="5">TRIM(TEXT(F5,"####"))&amp;TRIM(TEXT(F8,"0#"))</f>
        <v>201707</v>
      </c>
      <c r="G10" s="23" t="str">
        <f t="shared" si="5"/>
        <v>201708</v>
      </c>
      <c r="H10" s="322" t="str">
        <f t="shared" si="5"/>
        <v>201709</v>
      </c>
      <c r="I10" s="51" t="str">
        <f t="shared" si="5"/>
        <v>201710</v>
      </c>
      <c r="J10" s="322" t="str">
        <f t="shared" si="5"/>
        <v>201711</v>
      </c>
      <c r="K10" s="52" t="str">
        <f t="shared" si="5"/>
        <v>201712</v>
      </c>
      <c r="L10" s="51" t="str">
        <f t="shared" si="5"/>
        <v>201801</v>
      </c>
      <c r="M10" s="322" t="str">
        <f t="shared" si="5"/>
        <v>201802</v>
      </c>
      <c r="N10" s="52" t="str">
        <f t="shared" si="5"/>
        <v>201803</v>
      </c>
      <c r="O10" s="51" t="str">
        <f t="shared" si="5"/>
        <v>201804</v>
      </c>
      <c r="P10" s="322" t="str">
        <f t="shared" si="5"/>
        <v>201805</v>
      </c>
      <c r="Q10" s="23" t="str">
        <f t="shared" si="5"/>
        <v>201806</v>
      </c>
      <c r="R10" s="129"/>
      <c r="S10" s="60" t="s">
        <v>193</v>
      </c>
    </row>
    <row r="11" spans="1:19" ht="15.6" hidden="1" customHeight="1">
      <c r="A11" s="43"/>
      <c r="E11" s="2" t="str">
        <f>E16</f>
        <v>Budget</v>
      </c>
      <c r="F11" s="321">
        <f t="shared" ref="F11:Q11" si="6">F16</f>
        <v>0</v>
      </c>
      <c r="G11" s="21">
        <f t="shared" si="6"/>
        <v>0</v>
      </c>
      <c r="H11" s="321">
        <f t="shared" si="6"/>
        <v>0</v>
      </c>
      <c r="I11" s="49">
        <f t="shared" si="6"/>
        <v>0</v>
      </c>
      <c r="J11" s="321">
        <f t="shared" si="6"/>
        <v>0</v>
      </c>
      <c r="K11" s="50">
        <f t="shared" si="6"/>
        <v>0</v>
      </c>
      <c r="L11" s="49">
        <f t="shared" si="6"/>
        <v>0</v>
      </c>
      <c r="M11" s="321">
        <f t="shared" si="6"/>
        <v>0</v>
      </c>
      <c r="N11" s="50">
        <f t="shared" si="6"/>
        <v>0</v>
      </c>
      <c r="O11" s="49">
        <f t="shared" si="6"/>
        <v>0</v>
      </c>
      <c r="P11" s="321">
        <f t="shared" si="6"/>
        <v>0</v>
      </c>
      <c r="Q11" s="21">
        <f t="shared" si="6"/>
        <v>0</v>
      </c>
      <c r="R11" s="128" t="str">
        <f>R16</f>
        <v>Budget</v>
      </c>
      <c r="S11" s="57" t="s">
        <v>10</v>
      </c>
    </row>
    <row r="12" spans="1:19" ht="15.6" hidden="1" customHeight="1">
      <c r="A12" s="43"/>
      <c r="E12" s="2"/>
      <c r="F12" s="320"/>
      <c r="G12" s="20"/>
      <c r="H12" s="320"/>
      <c r="I12" s="48"/>
      <c r="J12" s="320"/>
      <c r="K12" s="47"/>
      <c r="L12" s="48"/>
      <c r="M12" s="320"/>
      <c r="N12" s="47"/>
      <c r="O12" s="48"/>
      <c r="P12" s="320"/>
      <c r="Q12" s="20"/>
      <c r="R12" s="127"/>
      <c r="S12" s="59"/>
    </row>
    <row r="13" spans="1:19" ht="6.75" customHeight="1" collapsed="1">
      <c r="A13" s="43"/>
      <c r="F13" s="320"/>
      <c r="G13" s="20"/>
      <c r="H13" s="320"/>
      <c r="I13" s="48"/>
      <c r="J13" s="320"/>
      <c r="K13" s="47"/>
      <c r="L13" s="48"/>
      <c r="M13" s="320"/>
      <c r="N13" s="47"/>
      <c r="O13" s="48"/>
      <c r="P13" s="320"/>
      <c r="Q13" s="20"/>
      <c r="R13" s="127"/>
      <c r="S13" s="59"/>
    </row>
    <row r="14" spans="1:19" ht="15.6" customHeight="1">
      <c r="A14" s="44"/>
      <c r="E14" s="24">
        <f>F2</f>
        <v>2017</v>
      </c>
      <c r="F14" s="323">
        <f>YEAR(F15)</f>
        <v>2017</v>
      </c>
      <c r="G14" s="88">
        <f t="shared" ref="G14:Q14" si="7">YEAR(G15)</f>
        <v>2017</v>
      </c>
      <c r="H14" s="323">
        <f t="shared" si="7"/>
        <v>2017</v>
      </c>
      <c r="I14" s="87">
        <f t="shared" si="7"/>
        <v>2017</v>
      </c>
      <c r="J14" s="323">
        <f t="shared" si="7"/>
        <v>2017</v>
      </c>
      <c r="K14" s="89">
        <f t="shared" si="7"/>
        <v>2017</v>
      </c>
      <c r="L14" s="87">
        <f>YEAR(L15)</f>
        <v>2018</v>
      </c>
      <c r="M14" s="323">
        <f t="shared" si="7"/>
        <v>2018</v>
      </c>
      <c r="N14" s="89">
        <f t="shared" si="7"/>
        <v>2018</v>
      </c>
      <c r="O14" s="87">
        <f t="shared" si="7"/>
        <v>2018</v>
      </c>
      <c r="P14" s="323">
        <f t="shared" si="7"/>
        <v>2018</v>
      </c>
      <c r="Q14" s="88">
        <f t="shared" si="7"/>
        <v>2018</v>
      </c>
      <c r="R14" s="130" t="str">
        <f>TRIM(TEXT(R6,"####")) &amp; "/" &amp; RIGHT(TRIM(TEXT(R6+1,"####")),2)</f>
        <v>2017/18</v>
      </c>
      <c r="S14" s="60"/>
    </row>
    <row r="15" spans="1:19" ht="15.6" customHeight="1">
      <c r="A15" s="44"/>
      <c r="E15" s="25">
        <f>DATEVALUE("15/06/"&amp;TRIM(TEXT($E$14,"####")))</f>
        <v>42901</v>
      </c>
      <c r="F15" s="324">
        <f t="shared" ref="F15:K15" si="8">DATEVALUE("15/"&amp;TRIM(TEXT(MONTH(E15)+1,"##"))&amp;"/"&amp;TRIM(TEXT(YEAR(E15),"####")))</f>
        <v>42931</v>
      </c>
      <c r="G15" s="91">
        <f t="shared" si="8"/>
        <v>42962</v>
      </c>
      <c r="H15" s="324">
        <f t="shared" si="8"/>
        <v>42993</v>
      </c>
      <c r="I15" s="90">
        <f t="shared" si="8"/>
        <v>43023</v>
      </c>
      <c r="J15" s="324">
        <f t="shared" si="8"/>
        <v>43054</v>
      </c>
      <c r="K15" s="92">
        <f t="shared" si="8"/>
        <v>43084</v>
      </c>
      <c r="L15" s="90">
        <f>DATEVALUE("15/01/"&amp;TRIM(TEXT(YEAR(K15)+1,"####")))</f>
        <v>43115</v>
      </c>
      <c r="M15" s="324">
        <f>DATEVALUE("15/"&amp;TRIM(TEXT(MONTH(L15)+1,"##"))&amp;"/"&amp;TRIM(TEXT(YEAR(L15),"####")))</f>
        <v>43146</v>
      </c>
      <c r="N15" s="92">
        <f>DATEVALUE("15/"&amp;TRIM(TEXT(MONTH(M15)+1,"##"))&amp;"/"&amp;TRIM(TEXT(YEAR(M15),"####")))</f>
        <v>43174</v>
      </c>
      <c r="O15" s="90">
        <f>DATEVALUE("15/"&amp;TRIM(TEXT(MONTH(N15)+1,"##"))&amp;"/"&amp;TRIM(TEXT(YEAR(N15),"####")))</f>
        <v>43205</v>
      </c>
      <c r="P15" s="324">
        <f>DATEVALUE("15/"&amp;TRIM(TEXT(MONTH(O15)+1,"##"))&amp;"/"&amp;TRIM(TEXT(YEAR(O15),"####")))</f>
        <v>43235</v>
      </c>
      <c r="Q15" s="91">
        <f>DATEVALUE("15/"&amp;TRIM(TEXT(MONTH(P15)+1,"##"))&amp;"/"&amp;TRIM(TEXT(YEAR(P15),"####")))</f>
        <v>43266</v>
      </c>
      <c r="R15" s="131" t="s">
        <v>12</v>
      </c>
      <c r="S15" s="61"/>
    </row>
    <row r="16" spans="1:19" ht="15.6" customHeight="1">
      <c r="A16" s="43"/>
      <c r="E16" s="3" t="s">
        <v>10</v>
      </c>
      <c r="F16" s="325"/>
      <c r="G16" s="19"/>
      <c r="H16" s="325"/>
      <c r="I16" s="46"/>
      <c r="J16" s="325"/>
      <c r="K16" s="93"/>
      <c r="L16" s="46"/>
      <c r="M16" s="325"/>
      <c r="N16" s="93"/>
      <c r="O16" s="46"/>
      <c r="P16" s="325"/>
      <c r="Q16" s="19"/>
      <c r="R16" s="131" t="s">
        <v>10</v>
      </c>
      <c r="S16" s="57"/>
    </row>
    <row r="17" spans="1:45" ht="11.1" customHeight="1">
      <c r="A17" s="45"/>
      <c r="B17" s="423" t="e">
        <f ca="1">GetVersion()</f>
        <v>#NAME?</v>
      </c>
      <c r="F17" s="326"/>
      <c r="H17" s="326"/>
      <c r="I17" s="53"/>
      <c r="J17" s="326"/>
      <c r="K17" s="54"/>
      <c r="L17" s="53"/>
      <c r="M17" s="326"/>
      <c r="N17" s="54"/>
      <c r="O17" s="53"/>
      <c r="P17" s="326"/>
      <c r="R17" s="132"/>
      <c r="S17" s="62"/>
    </row>
    <row r="18" spans="1:45" ht="4.5" customHeight="1">
      <c r="A18" s="45"/>
      <c r="F18" s="327"/>
      <c r="G18" s="31"/>
      <c r="H18" s="327"/>
      <c r="I18" s="55"/>
      <c r="J18" s="327"/>
      <c r="K18" s="56"/>
      <c r="L18" s="55"/>
      <c r="M18" s="327"/>
      <c r="N18" s="56"/>
      <c r="O18" s="55"/>
      <c r="P18" s="327"/>
      <c r="Q18" s="31"/>
      <c r="R18" s="133"/>
      <c r="S18" s="63"/>
    </row>
    <row r="19" spans="1:45" s="69" customFormat="1" ht="31.5" customHeight="1">
      <c r="A19" s="64"/>
      <c r="B19" s="65" t="s">
        <v>330</v>
      </c>
      <c r="C19" s="66"/>
      <c r="D19" s="67"/>
      <c r="E19" s="68"/>
      <c r="F19" s="84"/>
      <c r="G19" s="329"/>
      <c r="H19" s="84"/>
      <c r="I19" s="85"/>
      <c r="J19" s="84"/>
      <c r="K19" s="328"/>
      <c r="L19" s="85"/>
      <c r="M19" s="84"/>
      <c r="N19" s="328"/>
      <c r="O19" s="85"/>
      <c r="P19" s="84"/>
      <c r="Q19" s="329"/>
      <c r="R19" s="122">
        <f t="shared" ref="R19:R24" si="9">SUM(F19,G19,H19,I19,J19,K19,L19,M19,N19,O19,P19,Q19)</f>
        <v>0</v>
      </c>
      <c r="S19" s="86">
        <f ca="1">IF(ISNUMBER('DairyBase Import'!B19),'DairyBase Import'!B19,"")</f>
        <v>846454</v>
      </c>
    </row>
    <row r="20" spans="1:45" s="69" customFormat="1" ht="31.5" customHeight="1">
      <c r="A20" s="64"/>
      <c r="B20" s="65" t="s">
        <v>331</v>
      </c>
      <c r="C20" s="66"/>
      <c r="D20" s="67"/>
      <c r="E20" s="68"/>
      <c r="F20" s="84"/>
      <c r="G20" s="84"/>
      <c r="H20" s="84"/>
      <c r="I20" s="84"/>
      <c r="J20" s="84"/>
      <c r="K20" s="84"/>
      <c r="L20" s="85"/>
      <c r="M20" s="84"/>
      <c r="N20" s="328"/>
      <c r="O20" s="85"/>
      <c r="P20" s="84"/>
      <c r="Q20" s="329"/>
      <c r="R20" s="122">
        <f t="shared" si="9"/>
        <v>0</v>
      </c>
      <c r="S20" s="96"/>
      <c r="X20" s="69" t="s">
        <v>376</v>
      </c>
    </row>
    <row r="21" spans="1:45" s="69" customFormat="1" ht="31.5" customHeight="1">
      <c r="A21" s="64"/>
      <c r="B21" s="65" t="s">
        <v>14</v>
      </c>
      <c r="C21" s="66"/>
      <c r="D21" s="67"/>
      <c r="E21" s="68"/>
      <c r="F21" s="84"/>
      <c r="G21" s="84"/>
      <c r="H21" s="84"/>
      <c r="I21" s="84"/>
      <c r="J21" s="84"/>
      <c r="K21" s="84"/>
      <c r="L21" s="84"/>
      <c r="M21" s="84"/>
      <c r="N21" s="84"/>
      <c r="O21" s="84"/>
      <c r="P21" s="84"/>
      <c r="Q21" s="85"/>
      <c r="R21" s="122">
        <f t="shared" si="9"/>
        <v>0</v>
      </c>
      <c r="S21" s="86">
        <f ca="1">IF(ISNUMBER('DairyBase Import'!B21),'DairyBase Import'!B21,"")</f>
        <v>45000</v>
      </c>
    </row>
    <row r="22" spans="1:45" s="69" customFormat="1" ht="31.5" customHeight="1">
      <c r="A22" s="64"/>
      <c r="B22" s="65" t="s">
        <v>332</v>
      </c>
      <c r="C22" s="66"/>
      <c r="D22" s="67"/>
      <c r="E22" s="68"/>
      <c r="F22" s="84"/>
      <c r="G22" s="84"/>
      <c r="H22" s="84"/>
      <c r="I22" s="84"/>
      <c r="J22" s="84"/>
      <c r="K22" s="84"/>
      <c r="L22" s="84"/>
      <c r="M22" s="84"/>
      <c r="N22" s="84"/>
      <c r="O22" s="84"/>
      <c r="P22" s="84"/>
      <c r="Q22" s="85"/>
      <c r="R22" s="122">
        <f t="shared" si="9"/>
        <v>0</v>
      </c>
      <c r="S22" s="86">
        <f ca="1">IF(ISNUMBER('DairyBase Import'!B22),'DairyBase Import'!B22,"")</f>
        <v>0</v>
      </c>
    </row>
    <row r="23" spans="1:45" s="69" customFormat="1" ht="31.5" customHeight="1">
      <c r="A23" s="64"/>
      <c r="B23" s="65" t="s">
        <v>333</v>
      </c>
      <c r="C23" s="66"/>
      <c r="D23" s="67"/>
      <c r="E23" s="68"/>
      <c r="F23" s="84"/>
      <c r="G23" s="84"/>
      <c r="H23" s="84"/>
      <c r="I23" s="84"/>
      <c r="J23" s="84"/>
      <c r="K23" s="84"/>
      <c r="L23" s="84"/>
      <c r="M23" s="84"/>
      <c r="N23" s="84"/>
      <c r="O23" s="84"/>
      <c r="P23" s="84"/>
      <c r="Q23" s="85"/>
      <c r="R23" s="122">
        <f t="shared" si="9"/>
        <v>0</v>
      </c>
      <c r="S23" s="86">
        <f ca="1">IF(ISNUMBER('DairyBase Import'!B23),'DairyBase Import'!B23,"")</f>
        <v>11000</v>
      </c>
    </row>
    <row r="24" spans="1:45" s="75" customFormat="1" ht="32.25" customHeight="1" thickBot="1">
      <c r="A24" s="82"/>
      <c r="B24" s="70" t="s">
        <v>329</v>
      </c>
      <c r="C24" s="71"/>
      <c r="D24" s="72"/>
      <c r="E24" s="73"/>
      <c r="F24" s="76">
        <f t="shared" ref="F24:Q24" si="10">SUM(F19:F23)</f>
        <v>0</v>
      </c>
      <c r="G24" s="76">
        <f t="shared" si="10"/>
        <v>0</v>
      </c>
      <c r="H24" s="76">
        <f t="shared" si="10"/>
        <v>0</v>
      </c>
      <c r="I24" s="76">
        <f t="shared" si="10"/>
        <v>0</v>
      </c>
      <c r="J24" s="76">
        <f t="shared" si="10"/>
        <v>0</v>
      </c>
      <c r="K24" s="76">
        <f t="shared" si="10"/>
        <v>0</v>
      </c>
      <c r="L24" s="76">
        <f t="shared" si="10"/>
        <v>0</v>
      </c>
      <c r="M24" s="76">
        <f t="shared" si="10"/>
        <v>0</v>
      </c>
      <c r="N24" s="76">
        <f t="shared" si="10"/>
        <v>0</v>
      </c>
      <c r="O24" s="76">
        <f t="shared" si="10"/>
        <v>0</v>
      </c>
      <c r="P24" s="76">
        <f t="shared" si="10"/>
        <v>0</v>
      </c>
      <c r="Q24" s="77">
        <f t="shared" si="10"/>
        <v>0</v>
      </c>
      <c r="R24" s="134">
        <f t="shared" si="9"/>
        <v>0</v>
      </c>
      <c r="S24" s="74">
        <f ca="1">IF(ISNUMBER('DairyBase Import'!B24),'DairyBase Import'!B24,"")</f>
        <v>902454</v>
      </c>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row>
    <row r="25" spans="1:45" s="27" customFormat="1" ht="14.25" customHeight="1" thickBot="1">
      <c r="A25" s="41"/>
      <c r="B25" s="99"/>
      <c r="C25" s="100"/>
      <c r="D25" s="100"/>
      <c r="E25" s="42"/>
      <c r="F25" s="101"/>
      <c r="G25" s="101"/>
      <c r="H25" s="101"/>
      <c r="I25" s="101"/>
      <c r="J25" s="101"/>
      <c r="K25" s="101"/>
      <c r="L25" s="101"/>
      <c r="M25" s="101"/>
      <c r="N25" s="101"/>
      <c r="O25" s="101"/>
      <c r="P25" s="101"/>
      <c r="Q25" s="101"/>
      <c r="R25" s="39"/>
      <c r="S25" s="35"/>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row>
    <row r="26" spans="1:45" s="81" customFormat="1" ht="32.25" customHeight="1">
      <c r="A26" s="64"/>
      <c r="B26" s="65" t="s">
        <v>334</v>
      </c>
      <c r="C26" s="65"/>
      <c r="D26" s="170"/>
      <c r="E26" s="83"/>
      <c r="F26" s="84"/>
      <c r="G26" s="84"/>
      <c r="H26" s="84"/>
      <c r="I26" s="84"/>
      <c r="J26" s="84"/>
      <c r="K26" s="84"/>
      <c r="L26" s="84"/>
      <c r="M26" s="84"/>
      <c r="N26" s="84"/>
      <c r="O26" s="84"/>
      <c r="P26" s="84"/>
      <c r="Q26" s="85"/>
      <c r="R26" s="121">
        <f t="shared" ref="R26:R52" si="11">SUM(F26,G26,H26,I26,J26,K26,L26,M26,N26,O26,P26,Q26)</f>
        <v>0</v>
      </c>
      <c r="S26" s="94">
        <f ca="1">IF(ISNUMBER('DairyBase Import'!B26),'DairyBase Import'!B26,"")</f>
        <v>11066</v>
      </c>
    </row>
    <row r="27" spans="1:45" s="81" customFormat="1" ht="32.25" customHeight="1">
      <c r="A27" s="64"/>
      <c r="B27" s="65" t="s">
        <v>335</v>
      </c>
      <c r="C27" s="65"/>
      <c r="D27" s="170"/>
      <c r="E27" s="83"/>
      <c r="F27" s="84"/>
      <c r="G27" s="84"/>
      <c r="H27" s="84"/>
      <c r="I27" s="84"/>
      <c r="J27" s="84"/>
      <c r="K27" s="84"/>
      <c r="L27" s="84"/>
      <c r="M27" s="84"/>
      <c r="N27" s="84"/>
      <c r="O27" s="84"/>
      <c r="P27" s="84"/>
      <c r="Q27" s="85"/>
      <c r="R27" s="122">
        <f t="shared" si="11"/>
        <v>0</v>
      </c>
      <c r="S27" s="94">
        <f ca="1">IF(ISNUMBER('DairyBase Import'!B27),'DairyBase Import'!B27,"")</f>
        <v>16687</v>
      </c>
    </row>
    <row r="28" spans="1:45" s="81" customFormat="1" ht="32.25" customHeight="1">
      <c r="A28" s="64"/>
      <c r="B28" s="65" t="s">
        <v>336</v>
      </c>
      <c r="C28" s="65"/>
      <c r="D28" s="170"/>
      <c r="E28" s="83"/>
      <c r="F28" s="84"/>
      <c r="G28" s="84"/>
      <c r="H28" s="84"/>
      <c r="I28" s="84"/>
      <c r="J28" s="84"/>
      <c r="K28" s="84"/>
      <c r="L28" s="84"/>
      <c r="M28" s="84"/>
      <c r="N28" s="84"/>
      <c r="O28" s="84"/>
      <c r="P28" s="84"/>
      <c r="Q28" s="85"/>
      <c r="R28" s="122">
        <f t="shared" si="11"/>
        <v>0</v>
      </c>
      <c r="S28" s="94">
        <f ca="1">IF(ISNUMBER('DairyBase Import'!B28),'DairyBase Import'!B28,"")</f>
        <v>3146</v>
      </c>
    </row>
    <row r="29" spans="1:45" s="81" customFormat="1" ht="32.25" customHeight="1">
      <c r="A29" s="64"/>
      <c r="B29" s="65" t="s">
        <v>706</v>
      </c>
      <c r="C29" s="65"/>
      <c r="D29" s="170"/>
      <c r="E29" s="83"/>
      <c r="F29" s="84"/>
      <c r="G29" s="84"/>
      <c r="H29" s="84"/>
      <c r="I29" s="84"/>
      <c r="J29" s="84"/>
      <c r="K29" s="84"/>
      <c r="L29" s="84"/>
      <c r="M29" s="84"/>
      <c r="N29" s="84"/>
      <c r="O29" s="84"/>
      <c r="P29" s="84"/>
      <c r="Q29" s="85"/>
      <c r="R29" s="122">
        <f t="shared" si="11"/>
        <v>0</v>
      </c>
      <c r="S29" s="94" t="str">
        <f>IF(ISNUMBER('DairyBase Import'!B29),'DairyBase Import'!B29,"")</f>
        <v/>
      </c>
    </row>
    <row r="30" spans="1:45" s="78" customFormat="1" ht="32.25" customHeight="1" thickBot="1">
      <c r="A30" s="104"/>
      <c r="B30" s="105" t="s">
        <v>337</v>
      </c>
      <c r="C30" s="105"/>
      <c r="D30" s="173"/>
      <c r="E30" s="79"/>
      <c r="F30" s="110">
        <f t="shared" ref="F30:R30" si="12">F26+F27+F28</f>
        <v>0</v>
      </c>
      <c r="G30" s="110">
        <f t="shared" si="12"/>
        <v>0</v>
      </c>
      <c r="H30" s="110">
        <f t="shared" si="12"/>
        <v>0</v>
      </c>
      <c r="I30" s="110">
        <f t="shared" si="12"/>
        <v>0</v>
      </c>
      <c r="J30" s="110">
        <f t="shared" si="12"/>
        <v>0</v>
      </c>
      <c r="K30" s="110">
        <f t="shared" si="12"/>
        <v>0</v>
      </c>
      <c r="L30" s="110">
        <f t="shared" si="12"/>
        <v>0</v>
      </c>
      <c r="M30" s="110">
        <f t="shared" si="12"/>
        <v>0</v>
      </c>
      <c r="N30" s="110">
        <f t="shared" si="12"/>
        <v>0</v>
      </c>
      <c r="O30" s="110">
        <f t="shared" si="12"/>
        <v>0</v>
      </c>
      <c r="P30" s="110">
        <f t="shared" si="12"/>
        <v>0</v>
      </c>
      <c r="Q30" s="117">
        <f t="shared" si="12"/>
        <v>0</v>
      </c>
      <c r="R30" s="123">
        <f t="shared" si="12"/>
        <v>0</v>
      </c>
      <c r="S30" s="95">
        <f ca="1">IF(ISNUMBER('DairyBase Import'!B30),'DairyBase Import'!B30,"")</f>
        <v>30899</v>
      </c>
    </row>
    <row r="31" spans="1:45" s="81" customFormat="1" ht="32.25" customHeight="1">
      <c r="A31" s="64"/>
      <c r="B31" s="65" t="s">
        <v>338</v>
      </c>
      <c r="C31" s="65"/>
      <c r="D31" s="170"/>
      <c r="E31" s="80"/>
      <c r="F31" s="111"/>
      <c r="G31" s="111"/>
      <c r="H31" s="111"/>
      <c r="I31" s="111"/>
      <c r="J31" s="111"/>
      <c r="K31" s="111"/>
      <c r="L31" s="111"/>
      <c r="M31" s="111"/>
      <c r="N31" s="111"/>
      <c r="O31" s="111"/>
      <c r="P31" s="111"/>
      <c r="Q31" s="118"/>
      <c r="R31" s="124">
        <f t="shared" si="11"/>
        <v>0</v>
      </c>
      <c r="S31" s="86">
        <f ca="1">IF(ISNUMBER('DairyBase Import'!B31),'DairyBase Import'!B31,"")</f>
        <v>12000</v>
      </c>
    </row>
    <row r="32" spans="1:45" s="81" customFormat="1" ht="32.25" customHeight="1">
      <c r="A32" s="64"/>
      <c r="B32" s="65" t="s">
        <v>339</v>
      </c>
      <c r="C32" s="65"/>
      <c r="D32" s="170"/>
      <c r="E32" s="80"/>
      <c r="F32" s="111"/>
      <c r="G32" s="111"/>
      <c r="H32" s="111"/>
      <c r="I32" s="111"/>
      <c r="J32" s="111"/>
      <c r="K32" s="111"/>
      <c r="L32" s="111"/>
      <c r="M32" s="111"/>
      <c r="N32" s="111"/>
      <c r="O32" s="111"/>
      <c r="P32" s="111"/>
      <c r="Q32" s="118"/>
      <c r="R32" s="124">
        <f t="shared" si="11"/>
        <v>0</v>
      </c>
      <c r="S32" s="86">
        <f ca="1">IF(ISNUMBER('DairyBase Import'!B32),'DairyBase Import'!B32,"")</f>
        <v>9858</v>
      </c>
    </row>
    <row r="33" spans="1:19" s="81" customFormat="1" ht="32.25" customHeight="1">
      <c r="A33" s="64"/>
      <c r="B33" s="65" t="s">
        <v>707</v>
      </c>
      <c r="C33" s="65"/>
      <c r="D33" s="170"/>
      <c r="E33" s="80"/>
      <c r="F33" s="111"/>
      <c r="G33" s="111"/>
      <c r="H33" s="111"/>
      <c r="I33" s="111"/>
      <c r="J33" s="111"/>
      <c r="K33" s="111"/>
      <c r="L33" s="111"/>
      <c r="M33" s="111"/>
      <c r="N33" s="111"/>
      <c r="O33" s="111"/>
      <c r="P33" s="111"/>
      <c r="Q33" s="118"/>
      <c r="R33" s="124">
        <f t="shared" si="11"/>
        <v>0</v>
      </c>
      <c r="S33" s="86" t="str">
        <f>IF(ISNUMBER('DairyBase Import'!B33),'DairyBase Import'!B33,"")</f>
        <v/>
      </c>
    </row>
    <row r="34" spans="1:19" s="78" customFormat="1" ht="32.25" customHeight="1" thickBot="1">
      <c r="A34" s="104"/>
      <c r="B34" s="105" t="s">
        <v>340</v>
      </c>
      <c r="C34" s="105"/>
      <c r="D34" s="173"/>
      <c r="E34" s="79"/>
      <c r="F34" s="110">
        <f t="shared" ref="F34:R34" si="13">SUM(F31,F32)</f>
        <v>0</v>
      </c>
      <c r="G34" s="110">
        <f t="shared" si="13"/>
        <v>0</v>
      </c>
      <c r="H34" s="110">
        <f t="shared" si="13"/>
        <v>0</v>
      </c>
      <c r="I34" s="110">
        <f t="shared" si="13"/>
        <v>0</v>
      </c>
      <c r="J34" s="110">
        <f t="shared" si="13"/>
        <v>0</v>
      </c>
      <c r="K34" s="110">
        <f t="shared" si="13"/>
        <v>0</v>
      </c>
      <c r="L34" s="110">
        <f t="shared" si="13"/>
        <v>0</v>
      </c>
      <c r="M34" s="110">
        <f t="shared" si="13"/>
        <v>0</v>
      </c>
      <c r="N34" s="110">
        <f t="shared" si="13"/>
        <v>0</v>
      </c>
      <c r="O34" s="110">
        <f t="shared" si="13"/>
        <v>0</v>
      </c>
      <c r="P34" s="110">
        <f t="shared" si="13"/>
        <v>0</v>
      </c>
      <c r="Q34" s="117">
        <f t="shared" si="13"/>
        <v>0</v>
      </c>
      <c r="R34" s="123">
        <f t="shared" si="13"/>
        <v>0</v>
      </c>
      <c r="S34" s="95">
        <f ca="1">IF(ISNUMBER('DairyBase Import'!B34),'DairyBase Import'!B34,"")</f>
        <v>21858</v>
      </c>
    </row>
    <row r="35" spans="1:19" s="81" customFormat="1" ht="32.25" customHeight="1">
      <c r="A35" s="64"/>
      <c r="B35" s="65" t="s">
        <v>128</v>
      </c>
      <c r="C35" s="457"/>
      <c r="D35" s="458"/>
      <c r="E35" s="83"/>
      <c r="F35" s="84"/>
      <c r="G35" s="84"/>
      <c r="H35" s="84"/>
      <c r="I35" s="84"/>
      <c r="J35" s="84"/>
      <c r="K35" s="84"/>
      <c r="L35" s="84"/>
      <c r="M35" s="84"/>
      <c r="N35" s="84"/>
      <c r="O35" s="84"/>
      <c r="P35" s="84"/>
      <c r="Q35" s="85"/>
      <c r="R35" s="122">
        <f t="shared" si="11"/>
        <v>0</v>
      </c>
      <c r="S35" s="86">
        <f ca="1">IF(ISNUMBER('DairyBase Import'!B35),'DairyBase Import'!B35,"")</f>
        <v>1167.4944444444445</v>
      </c>
    </row>
    <row r="36" spans="1:19" s="81" customFormat="1" ht="32.25" customHeight="1">
      <c r="A36" s="106"/>
      <c r="B36" s="65" t="s">
        <v>127</v>
      </c>
      <c r="C36" s="107"/>
      <c r="D36" s="318"/>
      <c r="E36" s="80"/>
      <c r="F36" s="112"/>
      <c r="G36" s="112"/>
      <c r="H36" s="112"/>
      <c r="I36" s="112"/>
      <c r="J36" s="112"/>
      <c r="K36" s="112"/>
      <c r="L36" s="112"/>
      <c r="M36" s="112"/>
      <c r="N36" s="112"/>
      <c r="O36" s="112"/>
      <c r="P36" s="112"/>
      <c r="Q36" s="119"/>
      <c r="R36" s="125">
        <f t="shared" si="11"/>
        <v>0</v>
      </c>
      <c r="S36" s="96"/>
    </row>
    <row r="37" spans="1:19" s="81" customFormat="1" ht="32.25" customHeight="1">
      <c r="A37" s="106"/>
      <c r="B37" s="65" t="s">
        <v>126</v>
      </c>
      <c r="C37" s="107"/>
      <c r="D37" s="318"/>
      <c r="E37" s="80"/>
      <c r="F37" s="112"/>
      <c r="G37" s="112"/>
      <c r="H37" s="112"/>
      <c r="I37" s="112"/>
      <c r="J37" s="112"/>
      <c r="K37" s="112"/>
      <c r="L37" s="112"/>
      <c r="M37" s="112"/>
      <c r="N37" s="112"/>
      <c r="O37" s="112"/>
      <c r="P37" s="112"/>
      <c r="Q37" s="119"/>
      <c r="R37" s="125">
        <f t="shared" si="11"/>
        <v>0</v>
      </c>
      <c r="S37" s="96"/>
    </row>
    <row r="38" spans="1:19" s="81" customFormat="1" ht="32.25" customHeight="1">
      <c r="A38" s="106"/>
      <c r="B38" s="108" t="s">
        <v>341</v>
      </c>
      <c r="C38" s="107"/>
      <c r="D38" s="318"/>
      <c r="E38" s="80"/>
      <c r="F38" s="112"/>
      <c r="G38" s="112"/>
      <c r="H38" s="112"/>
      <c r="I38" s="112"/>
      <c r="J38" s="112"/>
      <c r="K38" s="112"/>
      <c r="L38" s="112"/>
      <c r="M38" s="112"/>
      <c r="N38" s="112"/>
      <c r="O38" s="112"/>
      <c r="P38" s="112"/>
      <c r="Q38" s="119"/>
      <c r="R38" s="125">
        <f t="shared" si="11"/>
        <v>0</v>
      </c>
      <c r="S38" s="86" t="str">
        <f ca="1">IF(ISNUMBER('DairyBase Import'!B38),'DairyBase Import'!B38,"")</f>
        <v/>
      </c>
    </row>
    <row r="39" spans="1:19" s="81" customFormat="1" ht="32.25" customHeight="1">
      <c r="A39" s="106"/>
      <c r="B39" s="108" t="s">
        <v>342</v>
      </c>
      <c r="C39" s="107"/>
      <c r="D39" s="318"/>
      <c r="E39" s="80"/>
      <c r="F39" s="112"/>
      <c r="G39" s="112"/>
      <c r="H39" s="112"/>
      <c r="I39" s="112"/>
      <c r="J39" s="112"/>
      <c r="K39" s="112"/>
      <c r="L39" s="112"/>
      <c r="M39" s="112"/>
      <c r="N39" s="112"/>
      <c r="O39" s="112"/>
      <c r="P39" s="112"/>
      <c r="Q39" s="119"/>
      <c r="R39" s="125">
        <f t="shared" si="11"/>
        <v>0</v>
      </c>
      <c r="S39" s="96"/>
    </row>
    <row r="40" spans="1:19" s="81" customFormat="1" ht="32.25" customHeight="1">
      <c r="A40" s="64"/>
      <c r="B40" s="65" t="s">
        <v>129</v>
      </c>
      <c r="C40" s="109"/>
      <c r="D40" s="170"/>
      <c r="E40" s="83"/>
      <c r="F40" s="84"/>
      <c r="G40" s="84"/>
      <c r="H40" s="84"/>
      <c r="I40" s="84"/>
      <c r="J40" s="84"/>
      <c r="K40" s="84"/>
      <c r="L40" s="84"/>
      <c r="M40" s="84"/>
      <c r="N40" s="84"/>
      <c r="O40" s="84"/>
      <c r="P40" s="84"/>
      <c r="Q40" s="85"/>
      <c r="R40" s="122">
        <f t="shared" si="11"/>
        <v>0</v>
      </c>
      <c r="S40" s="96"/>
    </row>
    <row r="41" spans="1:19" s="81" customFormat="1" ht="32.25" customHeight="1">
      <c r="A41" s="64"/>
      <c r="B41" s="65" t="s">
        <v>9</v>
      </c>
      <c r="C41" s="65"/>
      <c r="D41" s="170"/>
      <c r="E41" s="83"/>
      <c r="F41" s="84"/>
      <c r="G41" s="84"/>
      <c r="H41" s="84"/>
      <c r="I41" s="84"/>
      <c r="J41" s="84"/>
      <c r="K41" s="84"/>
      <c r="L41" s="84"/>
      <c r="M41" s="84"/>
      <c r="N41" s="84"/>
      <c r="O41" s="84"/>
      <c r="P41" s="84"/>
      <c r="Q41" s="85"/>
      <c r="R41" s="122">
        <f t="shared" si="11"/>
        <v>0</v>
      </c>
      <c r="S41" s="97">
        <f ca="1">IF(ISNUMBER('DairyBase Import'!B41),'DairyBase Import'!B41,"")</f>
        <v>18000</v>
      </c>
    </row>
    <row r="42" spans="1:19" s="81" customFormat="1" ht="32.25" customHeight="1">
      <c r="A42" s="64"/>
      <c r="B42" s="65" t="s">
        <v>348</v>
      </c>
      <c r="C42" s="65"/>
      <c r="D42" s="170"/>
      <c r="E42" s="83"/>
      <c r="F42" s="84"/>
      <c r="G42" s="84"/>
      <c r="H42" s="84"/>
      <c r="I42" s="84"/>
      <c r="J42" s="84"/>
      <c r="K42" s="84"/>
      <c r="L42" s="84"/>
      <c r="M42" s="84"/>
      <c r="N42" s="84"/>
      <c r="O42" s="84"/>
      <c r="P42" s="84"/>
      <c r="Q42" s="85"/>
      <c r="R42" s="122">
        <f>SUM(F42,G42,H42,I42,J42,K42,L42,M42,N42,O42,P42,Q42)</f>
        <v>0</v>
      </c>
      <c r="S42" s="86">
        <f ca="1">IF(ISNUMBER('DairyBase Import'!B42),'DairyBase Import'!B42,"")</f>
        <v>0</v>
      </c>
    </row>
    <row r="43" spans="1:19" s="78" customFormat="1" ht="32.25" customHeight="1" thickBot="1">
      <c r="A43" s="104"/>
      <c r="B43" s="105" t="s">
        <v>343</v>
      </c>
      <c r="C43" s="105"/>
      <c r="D43" s="173"/>
      <c r="E43" s="79"/>
      <c r="F43" s="110">
        <f t="shared" ref="F43:Q43" si="14">SUM(F35:F41)</f>
        <v>0</v>
      </c>
      <c r="G43" s="110">
        <f t="shared" si="14"/>
        <v>0</v>
      </c>
      <c r="H43" s="110">
        <f t="shared" si="14"/>
        <v>0</v>
      </c>
      <c r="I43" s="110">
        <f t="shared" si="14"/>
        <v>0</v>
      </c>
      <c r="J43" s="110">
        <f t="shared" si="14"/>
        <v>0</v>
      </c>
      <c r="K43" s="110">
        <f t="shared" si="14"/>
        <v>0</v>
      </c>
      <c r="L43" s="110">
        <f t="shared" si="14"/>
        <v>0</v>
      </c>
      <c r="M43" s="110">
        <f t="shared" si="14"/>
        <v>0</v>
      </c>
      <c r="N43" s="110">
        <f t="shared" si="14"/>
        <v>0</v>
      </c>
      <c r="O43" s="110">
        <f t="shared" si="14"/>
        <v>0</v>
      </c>
      <c r="P43" s="110">
        <f t="shared" si="14"/>
        <v>0</v>
      </c>
      <c r="Q43" s="117">
        <f t="shared" si="14"/>
        <v>0</v>
      </c>
      <c r="R43" s="123">
        <f t="shared" si="11"/>
        <v>0</v>
      </c>
      <c r="S43" s="95">
        <f ca="1">IF(ISNUMBER('DairyBase Import'!B43),'DairyBase Import'!B43,"")</f>
        <v>247595</v>
      </c>
    </row>
    <row r="44" spans="1:19" s="81" customFormat="1" ht="32.25" customHeight="1">
      <c r="A44" s="64"/>
      <c r="B44" s="65" t="s">
        <v>344</v>
      </c>
      <c r="C44" s="65"/>
      <c r="D44" s="170"/>
      <c r="E44" s="83"/>
      <c r="F44" s="84"/>
      <c r="G44" s="84"/>
      <c r="H44" s="84"/>
      <c r="I44" s="84"/>
      <c r="J44" s="84"/>
      <c r="K44" s="84"/>
      <c r="L44" s="84"/>
      <c r="M44" s="84"/>
      <c r="N44" s="84"/>
      <c r="O44" s="84"/>
      <c r="P44" s="84"/>
      <c r="Q44" s="85"/>
      <c r="R44" s="122">
        <f t="shared" si="11"/>
        <v>0</v>
      </c>
      <c r="S44" s="86">
        <f ca="1">IF(ISNUMBER('DairyBase Import'!B44),'DairyBase Import'!B44,"")</f>
        <v>18545</v>
      </c>
    </row>
    <row r="45" spans="1:19" s="81" customFormat="1" ht="32.25" customHeight="1">
      <c r="A45" s="106"/>
      <c r="B45" s="108" t="s">
        <v>192</v>
      </c>
      <c r="C45" s="108"/>
      <c r="D45" s="318"/>
      <c r="E45" s="80"/>
      <c r="F45" s="111"/>
      <c r="G45" s="111"/>
      <c r="H45" s="111"/>
      <c r="I45" s="111"/>
      <c r="J45" s="111"/>
      <c r="K45" s="111"/>
      <c r="L45" s="111"/>
      <c r="M45" s="111"/>
      <c r="N45" s="111"/>
      <c r="O45" s="111"/>
      <c r="P45" s="111"/>
      <c r="Q45" s="118"/>
      <c r="R45" s="124">
        <f t="shared" si="11"/>
        <v>0</v>
      </c>
      <c r="S45" s="96"/>
    </row>
    <row r="46" spans="1:19" s="81" customFormat="1" ht="32.25" customHeight="1">
      <c r="A46" s="106"/>
      <c r="B46" s="108" t="s">
        <v>191</v>
      </c>
      <c r="C46" s="108"/>
      <c r="D46" s="318"/>
      <c r="E46" s="80"/>
      <c r="F46" s="111"/>
      <c r="G46" s="111"/>
      <c r="H46" s="111"/>
      <c r="I46" s="111"/>
      <c r="J46" s="111"/>
      <c r="K46" s="111"/>
      <c r="L46" s="111"/>
      <c r="M46" s="111"/>
      <c r="N46" s="111"/>
      <c r="O46" s="111"/>
      <c r="P46" s="111"/>
      <c r="Q46" s="118"/>
      <c r="R46" s="124">
        <f t="shared" si="11"/>
        <v>0</v>
      </c>
      <c r="S46" s="86">
        <f ca="1">IF(ISNUMBER('DairyBase Import'!B46),'DairyBase Import'!B46,"")</f>
        <v>32910</v>
      </c>
    </row>
    <row r="47" spans="1:19" s="81" customFormat="1" ht="32.25" customHeight="1">
      <c r="A47" s="106"/>
      <c r="B47" s="108" t="str">
        <f>IF(LEN(C47)=0,"Lime &amp; Gypsum",TRIM(C47))</f>
        <v>Lime &amp; Gypsum</v>
      </c>
      <c r="C47" s="108"/>
      <c r="D47" s="318"/>
      <c r="E47" s="80"/>
      <c r="F47" s="111"/>
      <c r="G47" s="111"/>
      <c r="H47" s="111"/>
      <c r="I47" s="111"/>
      <c r="J47" s="111"/>
      <c r="K47" s="111"/>
      <c r="L47" s="111"/>
      <c r="M47" s="111"/>
      <c r="N47" s="111"/>
      <c r="O47" s="111"/>
      <c r="P47" s="111"/>
      <c r="Q47" s="118"/>
      <c r="R47" s="124">
        <f t="shared" si="11"/>
        <v>0</v>
      </c>
      <c r="S47" s="96"/>
    </row>
    <row r="48" spans="1:19" s="81" customFormat="1" ht="32.25" customHeight="1">
      <c r="A48" s="64"/>
      <c r="B48" s="65" t="s">
        <v>23</v>
      </c>
      <c r="C48" s="65"/>
      <c r="D48" s="170"/>
      <c r="E48" s="83"/>
      <c r="F48" s="84"/>
      <c r="G48" s="84"/>
      <c r="H48" s="84"/>
      <c r="I48" s="84"/>
      <c r="J48" s="84"/>
      <c r="K48" s="84"/>
      <c r="L48" s="84"/>
      <c r="M48" s="84"/>
      <c r="N48" s="84"/>
      <c r="O48" s="84"/>
      <c r="P48" s="84"/>
      <c r="Q48" s="85"/>
      <c r="R48" s="122">
        <f t="shared" si="11"/>
        <v>0</v>
      </c>
      <c r="S48" s="97">
        <f ca="1">IF(ISNUMBER('DairyBase Import'!B48),'DairyBase Import'!B48,"")</f>
        <v>30687</v>
      </c>
    </row>
    <row r="49" spans="1:19" s="81" customFormat="1" ht="32.25" customHeight="1">
      <c r="A49" s="64"/>
      <c r="B49" s="65" t="s">
        <v>346</v>
      </c>
      <c r="C49" s="65"/>
      <c r="D49" s="170"/>
      <c r="E49" s="83"/>
      <c r="F49" s="84"/>
      <c r="G49" s="84"/>
      <c r="H49" s="84"/>
      <c r="I49" s="84"/>
      <c r="J49" s="84"/>
      <c r="K49" s="84"/>
      <c r="L49" s="84"/>
      <c r="M49" s="84"/>
      <c r="N49" s="84"/>
      <c r="O49" s="84"/>
      <c r="P49" s="84"/>
      <c r="Q49" s="85"/>
      <c r="R49" s="122">
        <f t="shared" si="11"/>
        <v>0</v>
      </c>
      <c r="S49" s="86">
        <f ca="1">IF(ISNUMBER('DairyBase Import'!B49),'DairyBase Import'!B49,"")</f>
        <v>13593</v>
      </c>
    </row>
    <row r="50" spans="1:19" s="81" customFormat="1" ht="32.25" customHeight="1">
      <c r="A50" s="64"/>
      <c r="B50" s="65" t="s">
        <v>347</v>
      </c>
      <c r="C50" s="65"/>
      <c r="D50" s="170"/>
      <c r="E50" s="83"/>
      <c r="F50" s="84"/>
      <c r="G50" s="84"/>
      <c r="H50" s="84"/>
      <c r="I50" s="84"/>
      <c r="J50" s="84"/>
      <c r="K50" s="84"/>
      <c r="L50" s="84"/>
      <c r="M50" s="84"/>
      <c r="N50" s="84"/>
      <c r="O50" s="84"/>
      <c r="P50" s="84"/>
      <c r="Q50" s="85"/>
      <c r="R50" s="122">
        <f t="shared" si="11"/>
        <v>0</v>
      </c>
      <c r="S50" s="86">
        <f ca="1">IF(ISNUMBER('DairyBase Import'!B50),'DairyBase Import'!B50,"")</f>
        <v>9594</v>
      </c>
    </row>
    <row r="51" spans="1:19" s="81" customFormat="1" ht="32.25" customHeight="1" thickBot="1">
      <c r="A51" s="104"/>
      <c r="B51" s="105" t="s">
        <v>349</v>
      </c>
      <c r="C51" s="105"/>
      <c r="D51" s="173"/>
      <c r="E51" s="79"/>
      <c r="F51" s="110">
        <f t="shared" ref="F51:Q51" si="15">SUM(F44:F50)</f>
        <v>0</v>
      </c>
      <c r="G51" s="110">
        <f t="shared" si="15"/>
        <v>0</v>
      </c>
      <c r="H51" s="110">
        <f t="shared" si="15"/>
        <v>0</v>
      </c>
      <c r="I51" s="110">
        <f t="shared" si="15"/>
        <v>0</v>
      </c>
      <c r="J51" s="110">
        <f t="shared" si="15"/>
        <v>0</v>
      </c>
      <c r="K51" s="110">
        <f t="shared" si="15"/>
        <v>0</v>
      </c>
      <c r="L51" s="110">
        <f t="shared" si="15"/>
        <v>0</v>
      </c>
      <c r="M51" s="110">
        <f t="shared" si="15"/>
        <v>0</v>
      </c>
      <c r="N51" s="110">
        <f t="shared" si="15"/>
        <v>0</v>
      </c>
      <c r="O51" s="110">
        <f t="shared" si="15"/>
        <v>0</v>
      </c>
      <c r="P51" s="110">
        <f t="shared" si="15"/>
        <v>0</v>
      </c>
      <c r="Q51" s="117">
        <f t="shared" si="15"/>
        <v>0</v>
      </c>
      <c r="R51" s="123">
        <f t="shared" si="11"/>
        <v>0</v>
      </c>
      <c r="S51" s="95">
        <f ca="1">IF(ISNUMBER('DairyBase Import'!B51),'DairyBase Import'!B51,"")</f>
        <v>105329</v>
      </c>
    </row>
    <row r="52" spans="1:19" s="78" customFormat="1" ht="32.25" customHeight="1" thickBot="1">
      <c r="A52" s="113"/>
      <c r="B52" s="114" t="s">
        <v>109</v>
      </c>
      <c r="C52" s="114"/>
      <c r="D52" s="155"/>
      <c r="E52" s="115"/>
      <c r="F52" s="116">
        <f t="shared" ref="F52:Q52" si="16">SUM(F30,F34,F51,F43)</f>
        <v>0</v>
      </c>
      <c r="G52" s="116">
        <f t="shared" si="16"/>
        <v>0</v>
      </c>
      <c r="H52" s="116">
        <f t="shared" si="16"/>
        <v>0</v>
      </c>
      <c r="I52" s="116">
        <f t="shared" si="16"/>
        <v>0</v>
      </c>
      <c r="J52" s="116">
        <f t="shared" si="16"/>
        <v>0</v>
      </c>
      <c r="K52" s="116">
        <f t="shared" si="16"/>
        <v>0</v>
      </c>
      <c r="L52" s="116">
        <f t="shared" si="16"/>
        <v>0</v>
      </c>
      <c r="M52" s="116">
        <f t="shared" si="16"/>
        <v>0</v>
      </c>
      <c r="N52" s="116">
        <f t="shared" si="16"/>
        <v>0</v>
      </c>
      <c r="O52" s="116">
        <f t="shared" si="16"/>
        <v>0</v>
      </c>
      <c r="P52" s="116">
        <f t="shared" si="16"/>
        <v>0</v>
      </c>
      <c r="Q52" s="120">
        <f t="shared" si="16"/>
        <v>0</v>
      </c>
      <c r="R52" s="126">
        <f t="shared" si="11"/>
        <v>0</v>
      </c>
      <c r="S52" s="98">
        <f ca="1">IF(ISNUMBER('DairyBase Import'!B52),'DairyBase Import'!B52,"")</f>
        <v>396781</v>
      </c>
    </row>
    <row r="53" spans="1:19" s="4" customFormat="1" ht="15" customHeight="1" thickBot="1">
      <c r="A53" s="135"/>
      <c r="B53" s="136"/>
      <c r="C53" s="28"/>
      <c r="D53" s="28"/>
      <c r="E53" s="137"/>
      <c r="F53" s="138"/>
      <c r="G53" s="138"/>
      <c r="H53" s="138"/>
      <c r="I53" s="138"/>
      <c r="J53" s="138"/>
      <c r="K53" s="138"/>
      <c r="L53" s="138"/>
      <c r="M53" s="138"/>
      <c r="N53" s="138"/>
      <c r="O53" s="138"/>
      <c r="P53" s="138"/>
      <c r="Q53" s="138"/>
      <c r="R53" s="139"/>
      <c r="S53" s="35"/>
    </row>
    <row r="54" spans="1:19" s="81" customFormat="1" ht="32.25" customHeight="1">
      <c r="A54" s="140"/>
      <c r="B54" s="152" t="s">
        <v>350</v>
      </c>
      <c r="C54" s="152"/>
      <c r="D54" s="153"/>
      <c r="E54" s="154"/>
      <c r="F54" s="147"/>
      <c r="G54" s="147"/>
      <c r="H54" s="147"/>
      <c r="I54" s="147"/>
      <c r="J54" s="147"/>
      <c r="K54" s="147"/>
      <c r="L54" s="147"/>
      <c r="M54" s="147"/>
      <c r="N54" s="147"/>
      <c r="O54" s="147"/>
      <c r="P54" s="147"/>
      <c r="Q54" s="148"/>
      <c r="R54" s="149">
        <f t="shared" ref="R54:R59" si="17">SUM(F54,G54,H54,I54,J54,K54,L54,M54,N54,O54,P54,Q54)</f>
        <v>0</v>
      </c>
      <c r="S54" s="86">
        <f ca="1">IF(ISNUMBER('DairyBase Import'!B54),'DairyBase Import'!B54,"")</f>
        <v>90000</v>
      </c>
    </row>
    <row r="55" spans="1:19" s="81" customFormat="1" ht="32.25" customHeight="1">
      <c r="A55" s="140"/>
      <c r="B55" s="152" t="s">
        <v>351</v>
      </c>
      <c r="C55" s="152"/>
      <c r="D55" s="153"/>
      <c r="E55" s="154"/>
      <c r="F55" s="147"/>
      <c r="G55" s="147"/>
      <c r="H55" s="147"/>
      <c r="I55" s="147"/>
      <c r="J55" s="147"/>
      <c r="K55" s="147"/>
      <c r="L55" s="147"/>
      <c r="M55" s="147"/>
      <c r="N55" s="147"/>
      <c r="O55" s="147"/>
      <c r="P55" s="147"/>
      <c r="Q55" s="148"/>
      <c r="R55" s="150">
        <f t="shared" si="17"/>
        <v>0</v>
      </c>
      <c r="S55" s="86">
        <f ca="1">IF(ISNUMBER('DairyBase Import'!B55),'DairyBase Import'!B55,"")</f>
        <v>20610</v>
      </c>
    </row>
    <row r="56" spans="1:19" s="81" customFormat="1" ht="32.25" customHeight="1">
      <c r="A56" s="140"/>
      <c r="B56" s="152" t="s">
        <v>352</v>
      </c>
      <c r="C56" s="152"/>
      <c r="D56" s="153"/>
      <c r="E56" s="154"/>
      <c r="F56" s="147"/>
      <c r="G56" s="147"/>
      <c r="H56" s="147"/>
      <c r="I56" s="147"/>
      <c r="J56" s="147"/>
      <c r="K56" s="147"/>
      <c r="L56" s="147"/>
      <c r="M56" s="147"/>
      <c r="N56" s="147"/>
      <c r="O56" s="147"/>
      <c r="P56" s="147"/>
      <c r="Q56" s="148"/>
      <c r="R56" s="150">
        <f t="shared" si="17"/>
        <v>0</v>
      </c>
      <c r="S56" s="96"/>
    </row>
    <row r="57" spans="1:19" s="81" customFormat="1" ht="32.25" customHeight="1">
      <c r="A57" s="140"/>
      <c r="B57" s="152" t="s">
        <v>439</v>
      </c>
      <c r="C57" s="152"/>
      <c r="D57" s="153"/>
      <c r="E57" s="154"/>
      <c r="F57" s="147"/>
      <c r="G57" s="147"/>
      <c r="H57" s="147"/>
      <c r="I57" s="147"/>
      <c r="J57" s="147"/>
      <c r="K57" s="147"/>
      <c r="L57" s="147"/>
      <c r="M57" s="147"/>
      <c r="N57" s="147"/>
      <c r="O57" s="147"/>
      <c r="P57" s="147"/>
      <c r="Q57" s="148"/>
      <c r="R57" s="150">
        <f t="shared" si="17"/>
        <v>0</v>
      </c>
      <c r="S57" s="86" t="str">
        <f ca="1">IF(ISNUMBER('DairyBase Import'!B57),'DairyBase Import'!B57,"")</f>
        <v/>
      </c>
    </row>
    <row r="58" spans="1:19" s="81" customFormat="1" ht="32.25" customHeight="1">
      <c r="A58" s="140"/>
      <c r="B58" s="152" t="s">
        <v>377</v>
      </c>
      <c r="C58" s="152"/>
      <c r="D58" s="153"/>
      <c r="E58" s="154"/>
      <c r="F58" s="147"/>
      <c r="G58" s="147"/>
      <c r="H58" s="147"/>
      <c r="I58" s="147"/>
      <c r="J58" s="147"/>
      <c r="K58" s="147"/>
      <c r="L58" s="147"/>
      <c r="M58" s="147"/>
      <c r="N58" s="147"/>
      <c r="O58" s="147"/>
      <c r="P58" s="147"/>
      <c r="Q58" s="148"/>
      <c r="R58" s="150">
        <f t="shared" si="17"/>
        <v>0</v>
      </c>
      <c r="S58" s="86">
        <f ca="1">IF(ISNUMBER('DairyBase Import'!B58),'DairyBase Import'!B58,"")</f>
        <v>20857</v>
      </c>
    </row>
    <row r="59" spans="1:19" s="78" customFormat="1" ht="32.25" customHeight="1" thickBot="1">
      <c r="A59" s="113"/>
      <c r="B59" s="114" t="s">
        <v>110</v>
      </c>
      <c r="C59" s="114"/>
      <c r="D59" s="155"/>
      <c r="E59" s="156"/>
      <c r="F59" s="116">
        <f>SUM(F54:F58)</f>
        <v>0</v>
      </c>
      <c r="G59" s="116">
        <f t="shared" ref="G59:Q59" si="18">SUM(G54:G58)</f>
        <v>0</v>
      </c>
      <c r="H59" s="116">
        <f t="shared" si="18"/>
        <v>0</v>
      </c>
      <c r="I59" s="116">
        <f t="shared" si="18"/>
        <v>0</v>
      </c>
      <c r="J59" s="116">
        <f t="shared" si="18"/>
        <v>0</v>
      </c>
      <c r="K59" s="116">
        <f t="shared" si="18"/>
        <v>0</v>
      </c>
      <c r="L59" s="116">
        <f t="shared" si="18"/>
        <v>0</v>
      </c>
      <c r="M59" s="116">
        <f t="shared" si="18"/>
        <v>0</v>
      </c>
      <c r="N59" s="116">
        <f t="shared" si="18"/>
        <v>0</v>
      </c>
      <c r="O59" s="116">
        <f t="shared" si="18"/>
        <v>0</v>
      </c>
      <c r="P59" s="116">
        <f t="shared" si="18"/>
        <v>0</v>
      </c>
      <c r="Q59" s="120">
        <f t="shared" si="18"/>
        <v>0</v>
      </c>
      <c r="R59" s="126">
        <f t="shared" si="17"/>
        <v>0</v>
      </c>
      <c r="S59" s="141">
        <f ca="1">IF(ISNUMBER('DairyBase Import'!B59),'DairyBase Import'!B59,"")</f>
        <v>131467</v>
      </c>
    </row>
    <row r="60" spans="1:19" s="81" customFormat="1" ht="7.5" customHeight="1" thickBot="1">
      <c r="A60" s="159"/>
      <c r="B60" s="158"/>
      <c r="C60" s="158"/>
      <c r="D60" s="158"/>
      <c r="E60" s="158"/>
      <c r="F60" s="160"/>
      <c r="G60" s="160"/>
      <c r="H60" s="160"/>
      <c r="I60" s="160"/>
      <c r="J60" s="160"/>
      <c r="K60" s="160"/>
      <c r="L60" s="160"/>
      <c r="M60" s="160"/>
      <c r="N60" s="160"/>
      <c r="O60" s="160"/>
      <c r="P60" s="160"/>
      <c r="Q60" s="160"/>
      <c r="R60" s="160"/>
      <c r="S60" s="143"/>
    </row>
    <row r="61" spans="1:19" s="81" customFormat="1" ht="33" customHeight="1" thickBot="1">
      <c r="A61" s="162"/>
      <c r="B61" s="459" t="s">
        <v>353</v>
      </c>
      <c r="C61" s="460"/>
      <c r="D61" s="164"/>
      <c r="E61" s="161"/>
      <c r="F61" s="116">
        <f t="shared" ref="F61:Q61" si="19">F59+F52</f>
        <v>0</v>
      </c>
      <c r="G61" s="116">
        <f t="shared" si="19"/>
        <v>0</v>
      </c>
      <c r="H61" s="116">
        <f t="shared" si="19"/>
        <v>0</v>
      </c>
      <c r="I61" s="116">
        <f t="shared" si="19"/>
        <v>0</v>
      </c>
      <c r="J61" s="116">
        <f t="shared" si="19"/>
        <v>0</v>
      </c>
      <c r="K61" s="116">
        <f t="shared" si="19"/>
        <v>0</v>
      </c>
      <c r="L61" s="116">
        <f t="shared" si="19"/>
        <v>0</v>
      </c>
      <c r="M61" s="116">
        <f t="shared" si="19"/>
        <v>0</v>
      </c>
      <c r="N61" s="116">
        <f t="shared" si="19"/>
        <v>0</v>
      </c>
      <c r="O61" s="116">
        <f t="shared" si="19"/>
        <v>0</v>
      </c>
      <c r="P61" s="116">
        <f t="shared" si="19"/>
        <v>0</v>
      </c>
      <c r="Q61" s="120">
        <f t="shared" si="19"/>
        <v>0</v>
      </c>
      <c r="R61" s="166">
        <f>SUM(F61,G61,H61,I61,J61,K61,L61,M61,N61,O61,P61,Q61)</f>
        <v>0</v>
      </c>
      <c r="S61" s="339">
        <f ca="1">IF(ISNUMBER('DairyBase Import'!B61),'DairyBase Import'!B61,"")</f>
        <v>528248</v>
      </c>
    </row>
    <row r="62" spans="1:19" s="81" customFormat="1" ht="7.5" customHeight="1" thickBot="1">
      <c r="A62" s="163"/>
      <c r="B62" s="158"/>
      <c r="C62" s="158"/>
      <c r="D62" s="158"/>
      <c r="E62" s="157"/>
      <c r="F62" s="160"/>
      <c r="G62" s="160"/>
      <c r="H62" s="160"/>
      <c r="I62" s="160"/>
      <c r="J62" s="160"/>
      <c r="K62" s="160"/>
      <c r="L62" s="160"/>
      <c r="M62" s="160"/>
      <c r="N62" s="160"/>
      <c r="O62" s="160"/>
      <c r="P62" s="160"/>
      <c r="Q62" s="160"/>
      <c r="R62" s="160"/>
      <c r="S62" s="143"/>
    </row>
    <row r="63" spans="1:19" s="81" customFormat="1" ht="33" customHeight="1" thickBot="1">
      <c r="A63" s="165"/>
      <c r="B63" s="461" t="s">
        <v>354</v>
      </c>
      <c r="C63" s="462"/>
      <c r="D63" s="164"/>
      <c r="E63" s="161"/>
      <c r="F63" s="116">
        <f t="shared" ref="F63:Q63" si="20">F24-F61</f>
        <v>0</v>
      </c>
      <c r="G63" s="116">
        <f t="shared" si="20"/>
        <v>0</v>
      </c>
      <c r="H63" s="116">
        <f t="shared" si="20"/>
        <v>0</v>
      </c>
      <c r="I63" s="116">
        <f t="shared" si="20"/>
        <v>0</v>
      </c>
      <c r="J63" s="116">
        <f t="shared" si="20"/>
        <v>0</v>
      </c>
      <c r="K63" s="116">
        <f t="shared" si="20"/>
        <v>0</v>
      </c>
      <c r="L63" s="116">
        <f t="shared" si="20"/>
        <v>0</v>
      </c>
      <c r="M63" s="116">
        <f t="shared" si="20"/>
        <v>0</v>
      </c>
      <c r="N63" s="116">
        <f t="shared" si="20"/>
        <v>0</v>
      </c>
      <c r="O63" s="116">
        <f t="shared" si="20"/>
        <v>0</v>
      </c>
      <c r="P63" s="116">
        <f t="shared" si="20"/>
        <v>0</v>
      </c>
      <c r="Q63" s="120">
        <f t="shared" si="20"/>
        <v>0</v>
      </c>
      <c r="R63" s="166">
        <f>SUM(F63,G63,H63,I63,J63,K63,L63,M63,N63,O63,P63,Q63)</f>
        <v>0</v>
      </c>
      <c r="S63" s="339">
        <f ca="1">IF(ISNUMBER('DairyBase Import'!B63),'DairyBase Import'!B63,"")</f>
        <v>374206</v>
      </c>
    </row>
    <row r="64" spans="1:19" s="81" customFormat="1" ht="12.75" customHeight="1" thickBot="1">
      <c r="A64" s="158"/>
      <c r="C64" s="158"/>
      <c r="D64" s="158"/>
      <c r="E64" s="157"/>
      <c r="F64" s="160"/>
      <c r="G64" s="160"/>
      <c r="H64" s="160"/>
      <c r="I64" s="160"/>
      <c r="J64" s="160"/>
      <c r="K64" s="160"/>
      <c r="L64" s="160"/>
      <c r="M64" s="160"/>
      <c r="N64" s="160"/>
      <c r="O64" s="160"/>
      <c r="P64" s="160"/>
      <c r="Q64" s="160"/>
      <c r="R64" s="160"/>
      <c r="S64" s="143"/>
    </row>
    <row r="65" spans="1:19" s="81" customFormat="1" ht="30.75" customHeight="1">
      <c r="A65" s="64"/>
      <c r="B65" s="65" t="s">
        <v>355</v>
      </c>
      <c r="C65" s="65"/>
      <c r="D65" s="170"/>
      <c r="E65" s="169"/>
      <c r="F65" s="84"/>
      <c r="G65" s="84"/>
      <c r="H65" s="84"/>
      <c r="I65" s="84"/>
      <c r="J65" s="84"/>
      <c r="K65" s="84"/>
      <c r="L65" s="84"/>
      <c r="M65" s="84"/>
      <c r="N65" s="84"/>
      <c r="O65" s="84"/>
      <c r="P65" s="84"/>
      <c r="Q65" s="85"/>
      <c r="R65" s="121">
        <f t="shared" ref="R65:R78" si="21">SUM(F65,G65,H65,I65,J65,K65,L65,M65,N65,O65,P65,Q65)</f>
        <v>0</v>
      </c>
      <c r="S65" s="86">
        <f ca="1">IF(ISNUMBER('DairyBase Import'!B65),'DairyBase Import'!B65,"")</f>
        <v>35687</v>
      </c>
    </row>
    <row r="66" spans="1:19" s="81" customFormat="1" ht="30.75" customHeight="1">
      <c r="A66" s="64"/>
      <c r="B66" s="65" t="s">
        <v>356</v>
      </c>
      <c r="C66" s="65"/>
      <c r="D66" s="170"/>
      <c r="E66" s="169"/>
      <c r="F66" s="84"/>
      <c r="G66" s="84"/>
      <c r="H66" s="84"/>
      <c r="I66" s="84"/>
      <c r="J66" s="84"/>
      <c r="K66" s="84"/>
      <c r="L66" s="84"/>
      <c r="M66" s="84"/>
      <c r="N66" s="84"/>
      <c r="O66" s="84"/>
      <c r="P66" s="84"/>
      <c r="Q66" s="85"/>
      <c r="R66" s="122">
        <f t="shared" si="21"/>
        <v>0</v>
      </c>
      <c r="S66" s="167"/>
    </row>
    <row r="67" spans="1:19" s="81" customFormat="1" ht="30.75" customHeight="1">
      <c r="A67" s="64"/>
      <c r="B67" s="65" t="s">
        <v>357</v>
      </c>
      <c r="C67" s="65"/>
      <c r="D67" s="170"/>
      <c r="E67" s="169"/>
      <c r="F67" s="84"/>
      <c r="G67" s="84"/>
      <c r="H67" s="84"/>
      <c r="I67" s="84"/>
      <c r="J67" s="84"/>
      <c r="K67" s="84"/>
      <c r="L67" s="84"/>
      <c r="M67" s="84"/>
      <c r="N67" s="84"/>
      <c r="O67" s="84"/>
      <c r="P67" s="84"/>
      <c r="Q67" s="85"/>
      <c r="R67" s="122">
        <f t="shared" si="21"/>
        <v>0</v>
      </c>
      <c r="S67" s="167"/>
    </row>
    <row r="68" spans="1:19" s="81" customFormat="1" ht="30.75" customHeight="1">
      <c r="A68" s="64"/>
      <c r="B68" s="65" t="s">
        <v>358</v>
      </c>
      <c r="C68" s="65"/>
      <c r="D68" s="170"/>
      <c r="E68" s="169"/>
      <c r="F68" s="84"/>
      <c r="G68" s="84"/>
      <c r="H68" s="84"/>
      <c r="I68" s="84"/>
      <c r="J68" s="84"/>
      <c r="K68" s="84"/>
      <c r="L68" s="84"/>
      <c r="M68" s="84"/>
      <c r="N68" s="84"/>
      <c r="O68" s="84"/>
      <c r="P68" s="84"/>
      <c r="Q68" s="85"/>
      <c r="R68" s="122">
        <f t="shared" si="21"/>
        <v>0</v>
      </c>
      <c r="S68" s="167"/>
    </row>
    <row r="69" spans="1:19" s="81" customFormat="1" ht="30.75" customHeight="1">
      <c r="A69" s="64"/>
      <c r="B69" s="65" t="s">
        <v>16</v>
      </c>
      <c r="C69" s="65"/>
      <c r="D69" s="170"/>
      <c r="E69" s="169"/>
      <c r="F69" s="84"/>
      <c r="G69" s="84"/>
      <c r="H69" s="84"/>
      <c r="I69" s="84"/>
      <c r="J69" s="84"/>
      <c r="K69" s="84"/>
      <c r="L69" s="84"/>
      <c r="M69" s="84"/>
      <c r="N69" s="84"/>
      <c r="O69" s="84"/>
      <c r="P69" s="84"/>
      <c r="Q69" s="85"/>
      <c r="R69" s="122">
        <f t="shared" si="21"/>
        <v>0</v>
      </c>
      <c r="S69" s="94">
        <f ca="1">IF(ISNUMBER('DairyBase Import'!B69),'DairyBase Import'!B69,"")</f>
        <v>56234</v>
      </c>
    </row>
    <row r="70" spans="1:19" s="78" customFormat="1" ht="30.75" customHeight="1">
      <c r="A70" s="104"/>
      <c r="B70" s="105" t="s">
        <v>70</v>
      </c>
      <c r="C70" s="105"/>
      <c r="D70" s="173"/>
      <c r="E70" s="174"/>
      <c r="F70" s="110">
        <f>SUM(F65:F69)</f>
        <v>0</v>
      </c>
      <c r="G70" s="110">
        <f t="shared" ref="G70:Q70" si="22">SUM(G65:G69)</f>
        <v>0</v>
      </c>
      <c r="H70" s="110">
        <f t="shared" si="22"/>
        <v>0</v>
      </c>
      <c r="I70" s="110">
        <f t="shared" si="22"/>
        <v>0</v>
      </c>
      <c r="J70" s="110">
        <f t="shared" si="22"/>
        <v>0</v>
      </c>
      <c r="K70" s="110">
        <f t="shared" si="22"/>
        <v>0</v>
      </c>
      <c r="L70" s="110">
        <f t="shared" si="22"/>
        <v>0</v>
      </c>
      <c r="M70" s="110">
        <f t="shared" si="22"/>
        <v>0</v>
      </c>
      <c r="N70" s="110">
        <f t="shared" si="22"/>
        <v>0</v>
      </c>
      <c r="O70" s="110">
        <f t="shared" si="22"/>
        <v>0</v>
      </c>
      <c r="P70" s="110">
        <f t="shared" si="22"/>
        <v>0</v>
      </c>
      <c r="Q70" s="117">
        <f t="shared" si="22"/>
        <v>0</v>
      </c>
      <c r="R70" s="123">
        <f t="shared" si="21"/>
        <v>0</v>
      </c>
      <c r="S70" s="175">
        <f ca="1">IF(ISNUMBER('DairyBase Import'!B70),'DairyBase Import'!B70,"")</f>
        <v>91921</v>
      </c>
    </row>
    <row r="71" spans="1:19" s="81" customFormat="1" ht="30.75" customHeight="1">
      <c r="A71" s="64"/>
      <c r="B71" s="65" t="s">
        <v>359</v>
      </c>
      <c r="C71" s="65"/>
      <c r="D71" s="170"/>
      <c r="E71" s="169"/>
      <c r="F71" s="84"/>
      <c r="G71" s="84"/>
      <c r="H71" s="84"/>
      <c r="I71" s="84"/>
      <c r="J71" s="84"/>
      <c r="K71" s="84"/>
      <c r="L71" s="84"/>
      <c r="M71" s="84"/>
      <c r="N71" s="84"/>
      <c r="O71" s="84"/>
      <c r="P71" s="84"/>
      <c r="Q71" s="85"/>
      <c r="R71" s="122">
        <f t="shared" si="21"/>
        <v>0</v>
      </c>
      <c r="S71" s="86">
        <f ca="1">IF(ISNUMBER('DairyBase Import'!B71),'DairyBase Import'!B71,"")</f>
        <v>150000</v>
      </c>
    </row>
    <row r="72" spans="1:19" s="81" customFormat="1" ht="30.75" customHeight="1">
      <c r="A72" s="64"/>
      <c r="B72" s="65" t="s">
        <v>360</v>
      </c>
      <c r="C72" s="65"/>
      <c r="D72" s="170"/>
      <c r="E72" s="169"/>
      <c r="F72" s="84"/>
      <c r="G72" s="84"/>
      <c r="H72" s="84"/>
      <c r="I72" s="84"/>
      <c r="J72" s="84"/>
      <c r="K72" s="84"/>
      <c r="L72" s="84"/>
      <c r="M72" s="84"/>
      <c r="N72" s="84"/>
      <c r="O72" s="84"/>
      <c r="P72" s="84"/>
      <c r="Q72" s="85"/>
      <c r="R72" s="122">
        <f t="shared" si="21"/>
        <v>0</v>
      </c>
      <c r="S72" s="96"/>
    </row>
    <row r="73" spans="1:19" s="81" customFormat="1" ht="30.75" customHeight="1">
      <c r="A73" s="64"/>
      <c r="B73" s="65" t="s">
        <v>361</v>
      </c>
      <c r="C73" s="65"/>
      <c r="D73" s="170"/>
      <c r="E73" s="169"/>
      <c r="F73" s="84"/>
      <c r="G73" s="84"/>
      <c r="H73" s="84"/>
      <c r="I73" s="84"/>
      <c r="J73" s="84"/>
      <c r="K73" s="84"/>
      <c r="L73" s="84"/>
      <c r="M73" s="84"/>
      <c r="N73" s="84"/>
      <c r="O73" s="84"/>
      <c r="P73" s="84"/>
      <c r="Q73" s="85"/>
      <c r="R73" s="122">
        <f t="shared" si="21"/>
        <v>0</v>
      </c>
      <c r="S73" s="96"/>
    </row>
    <row r="74" spans="1:19" s="81" customFormat="1" ht="30.75" customHeight="1">
      <c r="A74" s="64"/>
      <c r="B74" s="65" t="s">
        <v>380</v>
      </c>
      <c r="C74" s="65"/>
      <c r="D74" s="170"/>
      <c r="E74" s="169"/>
      <c r="F74" s="84"/>
      <c r="G74" s="84"/>
      <c r="H74" s="84"/>
      <c r="I74" s="84"/>
      <c r="J74" s="84"/>
      <c r="K74" s="84"/>
      <c r="L74" s="84"/>
      <c r="M74" s="84"/>
      <c r="N74" s="84"/>
      <c r="O74" s="84"/>
      <c r="P74" s="84"/>
      <c r="Q74" s="85"/>
      <c r="R74" s="122">
        <f t="shared" si="21"/>
        <v>0</v>
      </c>
      <c r="S74" s="96"/>
    </row>
    <row r="75" spans="1:19" s="81" customFormat="1" ht="30.75" customHeight="1">
      <c r="A75" s="64"/>
      <c r="B75" s="65" t="s">
        <v>362</v>
      </c>
      <c r="C75" s="171"/>
      <c r="D75" s="170"/>
      <c r="E75" s="169"/>
      <c r="F75" s="84"/>
      <c r="G75" s="84"/>
      <c r="H75" s="84"/>
      <c r="I75" s="84"/>
      <c r="J75" s="84"/>
      <c r="K75" s="84"/>
      <c r="L75" s="84"/>
      <c r="M75" s="84"/>
      <c r="N75" s="84"/>
      <c r="O75" s="84"/>
      <c r="P75" s="84"/>
      <c r="Q75" s="85"/>
      <c r="R75" s="122">
        <f t="shared" si="21"/>
        <v>0</v>
      </c>
      <c r="S75" s="86">
        <f ca="1">IF(ISNUMBER('DairyBase Import'!B75),'DairyBase Import'!B75,"")</f>
        <v>25000</v>
      </c>
    </row>
    <row r="76" spans="1:19" s="81" customFormat="1" ht="30.75" customHeight="1">
      <c r="A76" s="106"/>
      <c r="B76" s="65" t="s">
        <v>363</v>
      </c>
      <c r="C76" s="65"/>
      <c r="D76" s="170"/>
      <c r="E76" s="168"/>
      <c r="F76" s="84"/>
      <c r="G76" s="84"/>
      <c r="H76" s="84"/>
      <c r="I76" s="84"/>
      <c r="J76" s="84"/>
      <c r="K76" s="84"/>
      <c r="L76" s="84"/>
      <c r="M76" s="84"/>
      <c r="N76" s="84"/>
      <c r="O76" s="84"/>
      <c r="P76" s="84"/>
      <c r="Q76" s="85"/>
      <c r="R76" s="122">
        <f t="shared" si="21"/>
        <v>0</v>
      </c>
      <c r="S76" s="96"/>
    </row>
    <row r="77" spans="1:19" s="81" customFormat="1" ht="30.75" customHeight="1">
      <c r="A77" s="106"/>
      <c r="B77" s="65" t="s">
        <v>381</v>
      </c>
      <c r="C77" s="65"/>
      <c r="D77" s="170"/>
      <c r="E77" s="168"/>
      <c r="F77" s="84"/>
      <c r="G77" s="84"/>
      <c r="H77" s="84"/>
      <c r="I77" s="84"/>
      <c r="J77" s="84"/>
      <c r="K77" s="84"/>
      <c r="L77" s="84"/>
      <c r="M77" s="84"/>
      <c r="N77" s="84"/>
      <c r="O77" s="84"/>
      <c r="P77" s="84"/>
      <c r="Q77" s="85"/>
      <c r="R77" s="122">
        <f t="shared" si="21"/>
        <v>0</v>
      </c>
      <c r="S77" s="96"/>
    </row>
    <row r="78" spans="1:19" s="78" customFormat="1" ht="32.25" customHeight="1">
      <c r="A78" s="104"/>
      <c r="B78" s="105" t="s">
        <v>327</v>
      </c>
      <c r="C78" s="105"/>
      <c r="D78" s="173"/>
      <c r="E78" s="174"/>
      <c r="F78" s="110">
        <f t="shared" ref="F78:L78" si="23">SUM(F71:F75)-F76-F77</f>
        <v>0</v>
      </c>
      <c r="G78" s="110">
        <f t="shared" si="23"/>
        <v>0</v>
      </c>
      <c r="H78" s="110">
        <f t="shared" si="23"/>
        <v>0</v>
      </c>
      <c r="I78" s="110">
        <f t="shared" si="23"/>
        <v>0</v>
      </c>
      <c r="J78" s="110">
        <f t="shared" si="23"/>
        <v>0</v>
      </c>
      <c r="K78" s="110">
        <f t="shared" si="23"/>
        <v>0</v>
      </c>
      <c r="L78" s="110">
        <f t="shared" si="23"/>
        <v>0</v>
      </c>
      <c r="M78" s="110">
        <f>SUM(M71:M75)-M76-M77</f>
        <v>0</v>
      </c>
      <c r="N78" s="110">
        <f t="shared" ref="N78:Q78" si="24">SUM(N71:N75)-N76-N77</f>
        <v>0</v>
      </c>
      <c r="O78" s="110">
        <f t="shared" si="24"/>
        <v>0</v>
      </c>
      <c r="P78" s="110">
        <f t="shared" si="24"/>
        <v>0</v>
      </c>
      <c r="Q78" s="110">
        <f t="shared" si="24"/>
        <v>0</v>
      </c>
      <c r="R78" s="123">
        <f t="shared" si="21"/>
        <v>0</v>
      </c>
      <c r="S78" s="98">
        <f ca="1">IF(ISNUMBER('DairyBase Import'!B78),'DairyBase Import'!B78,"")</f>
        <v>275000</v>
      </c>
    </row>
    <row r="79" spans="1:19" s="81" customFormat="1" ht="7.5" customHeight="1" thickBot="1">
      <c r="A79" s="163"/>
      <c r="B79" s="158"/>
      <c r="C79" s="158"/>
      <c r="D79" s="158"/>
      <c r="E79" s="157"/>
      <c r="F79" s="160"/>
      <c r="G79" s="160"/>
      <c r="H79" s="160"/>
      <c r="I79" s="160"/>
      <c r="J79" s="160"/>
      <c r="K79" s="160"/>
      <c r="L79" s="160"/>
      <c r="M79" s="160"/>
      <c r="N79" s="160"/>
      <c r="O79" s="160"/>
      <c r="P79" s="160"/>
      <c r="Q79" s="160"/>
      <c r="R79" s="160"/>
      <c r="S79" s="172"/>
    </row>
    <row r="80" spans="1:19" s="78" customFormat="1" ht="32.25" customHeight="1">
      <c r="A80" s="176"/>
      <c r="B80" s="114" t="s">
        <v>113</v>
      </c>
      <c r="C80" s="114"/>
      <c r="D80" s="155"/>
      <c r="E80" s="177"/>
      <c r="F80" s="116">
        <f t="shared" ref="F80:R80" si="25">F63-(F70+F78)</f>
        <v>0</v>
      </c>
      <c r="G80" s="116">
        <f t="shared" si="25"/>
        <v>0</v>
      </c>
      <c r="H80" s="116">
        <f t="shared" si="25"/>
        <v>0</v>
      </c>
      <c r="I80" s="116">
        <f t="shared" si="25"/>
        <v>0</v>
      </c>
      <c r="J80" s="116">
        <f t="shared" si="25"/>
        <v>0</v>
      </c>
      <c r="K80" s="116">
        <f t="shared" si="25"/>
        <v>0</v>
      </c>
      <c r="L80" s="116">
        <f t="shared" si="25"/>
        <v>0</v>
      </c>
      <c r="M80" s="116">
        <f t="shared" si="25"/>
        <v>0</v>
      </c>
      <c r="N80" s="116">
        <f t="shared" si="25"/>
        <v>0</v>
      </c>
      <c r="O80" s="116">
        <f t="shared" si="25"/>
        <v>0</v>
      </c>
      <c r="P80" s="116">
        <f t="shared" si="25"/>
        <v>0</v>
      </c>
      <c r="Q80" s="120">
        <f t="shared" si="25"/>
        <v>0</v>
      </c>
      <c r="R80" s="178">
        <f t="shared" si="25"/>
        <v>0</v>
      </c>
      <c r="S80" s="335">
        <f ca="1">IF(ISNUMBER('DairyBase Import'!B80),'DairyBase Import'!B80,"")</f>
        <v>-39744</v>
      </c>
    </row>
    <row r="81" spans="1:19" s="81" customFormat="1" ht="30.75" customHeight="1">
      <c r="A81" s="106"/>
      <c r="B81" s="65" t="s">
        <v>72</v>
      </c>
      <c r="C81" s="65"/>
      <c r="D81" s="170"/>
      <c r="E81" s="168"/>
      <c r="F81" s="84"/>
      <c r="G81" s="84"/>
      <c r="H81" s="84"/>
      <c r="I81" s="84"/>
      <c r="J81" s="84"/>
      <c r="K81" s="84"/>
      <c r="L81" s="84"/>
      <c r="M81" s="84"/>
      <c r="N81" s="84"/>
      <c r="O81" s="84"/>
      <c r="P81" s="84"/>
      <c r="Q81" s="85"/>
      <c r="R81" s="122">
        <f t="shared" ref="R81:R85" si="26">SUM(F81,G81,H81,I81,J81,K81,L81,M81,N81,O81,P81,Q81)</f>
        <v>0</v>
      </c>
      <c r="S81" s="86">
        <f ca="1">IF(ISNUMBER('DairyBase Import'!B81),'DairyBase Import'!B81,"")</f>
        <v>2971</v>
      </c>
    </row>
    <row r="82" spans="1:19" s="81" customFormat="1" ht="30.75" customHeight="1">
      <c r="A82" s="140"/>
      <c r="B82" s="152" t="s">
        <v>364</v>
      </c>
      <c r="C82" s="152"/>
      <c r="D82" s="153"/>
      <c r="E82" s="154"/>
      <c r="F82" s="147"/>
      <c r="G82" s="147"/>
      <c r="H82" s="147"/>
      <c r="I82" s="147"/>
      <c r="J82" s="147"/>
      <c r="K82" s="147"/>
      <c r="L82" s="147"/>
      <c r="M82" s="147"/>
      <c r="N82" s="147"/>
      <c r="O82" s="147"/>
      <c r="P82" s="147"/>
      <c r="Q82" s="148"/>
      <c r="R82" s="150">
        <f t="shared" si="26"/>
        <v>0</v>
      </c>
      <c r="S82" s="86">
        <f ca="1">IF(ISNUMBER('DairyBase Import'!B82),'DairyBase Import'!B82,"")</f>
        <v>50000</v>
      </c>
    </row>
    <row r="83" spans="1:19" s="81" customFormat="1" ht="30.75" customHeight="1">
      <c r="A83" s="140"/>
      <c r="B83" s="152" t="s">
        <v>323</v>
      </c>
      <c r="C83" s="152"/>
      <c r="D83" s="153"/>
      <c r="E83" s="154"/>
      <c r="F83" s="147"/>
      <c r="G83" s="147"/>
      <c r="H83" s="147"/>
      <c r="I83" s="147"/>
      <c r="J83" s="147"/>
      <c r="K83" s="147"/>
      <c r="L83" s="147"/>
      <c r="M83" s="147"/>
      <c r="N83" s="147"/>
      <c r="O83" s="147"/>
      <c r="P83" s="147"/>
      <c r="Q83" s="148"/>
      <c r="R83" s="150">
        <f t="shared" si="26"/>
        <v>0</v>
      </c>
      <c r="S83" s="96"/>
    </row>
    <row r="84" spans="1:19" s="81" customFormat="1" ht="30.75" customHeight="1">
      <c r="A84" s="140"/>
      <c r="B84" s="152" t="s">
        <v>301</v>
      </c>
      <c r="C84" s="152"/>
      <c r="D84" s="153"/>
      <c r="E84" s="154"/>
      <c r="F84" s="147"/>
      <c r="G84" s="147"/>
      <c r="H84" s="147"/>
      <c r="I84" s="147"/>
      <c r="J84" s="147"/>
      <c r="K84" s="147"/>
      <c r="L84" s="147"/>
      <c r="M84" s="147"/>
      <c r="N84" s="147"/>
      <c r="O84" s="147"/>
      <c r="P84" s="147"/>
      <c r="Q84" s="148"/>
      <c r="R84" s="150">
        <f t="shared" si="26"/>
        <v>0</v>
      </c>
      <c r="S84" s="96"/>
    </row>
    <row r="85" spans="1:19" s="78" customFormat="1" ht="32.25" customHeight="1" thickBot="1">
      <c r="A85" s="113"/>
      <c r="B85" s="114" t="s">
        <v>83</v>
      </c>
      <c r="C85" s="114"/>
      <c r="D85" s="155"/>
      <c r="E85" s="156"/>
      <c r="F85" s="116">
        <f>F81-F82-F83-F84</f>
        <v>0</v>
      </c>
      <c r="G85" s="116">
        <f t="shared" ref="G85:Q85" si="27">G81-G82-G83-G84</f>
        <v>0</v>
      </c>
      <c r="H85" s="116">
        <f t="shared" si="27"/>
        <v>0</v>
      </c>
      <c r="I85" s="116">
        <f t="shared" si="27"/>
        <v>0</v>
      </c>
      <c r="J85" s="116">
        <f t="shared" si="27"/>
        <v>0</v>
      </c>
      <c r="K85" s="116">
        <f t="shared" si="27"/>
        <v>0</v>
      </c>
      <c r="L85" s="116">
        <f t="shared" si="27"/>
        <v>0</v>
      </c>
      <c r="M85" s="116">
        <f t="shared" si="27"/>
        <v>0</v>
      </c>
      <c r="N85" s="116">
        <f t="shared" si="27"/>
        <v>0</v>
      </c>
      <c r="O85" s="116">
        <f t="shared" si="27"/>
        <v>0</v>
      </c>
      <c r="P85" s="116">
        <f t="shared" si="27"/>
        <v>0</v>
      </c>
      <c r="Q85" s="120">
        <f t="shared" si="27"/>
        <v>0</v>
      </c>
      <c r="R85" s="126">
        <f t="shared" si="26"/>
        <v>0</v>
      </c>
      <c r="S85" s="336">
        <f ca="1">S81-S82-S83-S84</f>
        <v>-47029</v>
      </c>
    </row>
    <row r="86" spans="1:19" s="81" customFormat="1" ht="8.25" customHeight="1" thickBot="1">
      <c r="A86" s="159"/>
      <c r="B86" s="158"/>
      <c r="C86" s="158"/>
      <c r="D86" s="158"/>
      <c r="E86" s="158"/>
      <c r="F86" s="160"/>
      <c r="G86" s="160"/>
      <c r="H86" s="160"/>
      <c r="I86" s="160"/>
      <c r="J86" s="160"/>
      <c r="K86" s="160"/>
      <c r="L86" s="160"/>
      <c r="M86" s="160"/>
      <c r="N86" s="160"/>
      <c r="O86" s="160"/>
      <c r="P86" s="160"/>
      <c r="Q86" s="160"/>
      <c r="R86" s="160"/>
      <c r="S86" s="172"/>
    </row>
    <row r="87" spans="1:19" s="78" customFormat="1" ht="32.25" customHeight="1" thickBot="1">
      <c r="A87" s="113"/>
      <c r="B87" s="114" t="s">
        <v>365</v>
      </c>
      <c r="C87" s="114"/>
      <c r="D87" s="155"/>
      <c r="E87" s="156"/>
      <c r="F87" s="116">
        <f t="shared" ref="F87:Q87" si="28">F80+F85</f>
        <v>0</v>
      </c>
      <c r="G87" s="116">
        <f t="shared" si="28"/>
        <v>0</v>
      </c>
      <c r="H87" s="116">
        <f t="shared" si="28"/>
        <v>0</v>
      </c>
      <c r="I87" s="116">
        <f t="shared" si="28"/>
        <v>0</v>
      </c>
      <c r="J87" s="116">
        <f t="shared" si="28"/>
        <v>0</v>
      </c>
      <c r="K87" s="116">
        <f t="shared" si="28"/>
        <v>0</v>
      </c>
      <c r="L87" s="116">
        <f t="shared" si="28"/>
        <v>0</v>
      </c>
      <c r="M87" s="116">
        <f t="shared" si="28"/>
        <v>0</v>
      </c>
      <c r="N87" s="116">
        <f t="shared" si="28"/>
        <v>0</v>
      </c>
      <c r="O87" s="116">
        <f t="shared" si="28"/>
        <v>0</v>
      </c>
      <c r="P87" s="116">
        <f t="shared" si="28"/>
        <v>0</v>
      </c>
      <c r="Q87" s="120">
        <f t="shared" si="28"/>
        <v>0</v>
      </c>
      <c r="R87" s="166">
        <f>SUM(F87,G87,H87,I87,J87,K87,L87,M87,N87,O87,P87,Q87)</f>
        <v>0</v>
      </c>
      <c r="S87" s="336">
        <f ca="1">S80+S85</f>
        <v>-86773</v>
      </c>
    </row>
    <row r="88" spans="1:19" s="81" customFormat="1" ht="21" customHeight="1" thickBot="1">
      <c r="A88" s="144"/>
      <c r="C88" s="145" t="s">
        <v>303</v>
      </c>
      <c r="F88" s="151"/>
      <c r="G88" s="151"/>
      <c r="H88" s="151"/>
      <c r="I88" s="151"/>
      <c r="J88" s="151"/>
      <c r="K88" s="151"/>
      <c r="L88" s="151"/>
      <c r="M88" s="151"/>
      <c r="N88" s="151"/>
      <c r="O88" s="151"/>
      <c r="P88" s="151"/>
      <c r="Q88" s="151" t="s">
        <v>302</v>
      </c>
      <c r="R88" s="151"/>
      <c r="S88" s="86"/>
    </row>
    <row r="89" spans="1:19" s="78" customFormat="1" ht="32.25" customHeight="1" thickBot="1">
      <c r="A89" s="179"/>
      <c r="B89" s="330" t="s">
        <v>366</v>
      </c>
      <c r="C89" s="334"/>
      <c r="D89" s="180"/>
      <c r="E89" s="181"/>
      <c r="F89" s="182">
        <f>F87+C89</f>
        <v>0</v>
      </c>
      <c r="G89" s="182">
        <f t="shared" ref="G89:Q89" si="29">F89+G87</f>
        <v>0</v>
      </c>
      <c r="H89" s="182">
        <f>G89+H87</f>
        <v>0</v>
      </c>
      <c r="I89" s="182">
        <f>H89+I87</f>
        <v>0</v>
      </c>
      <c r="J89" s="182">
        <f t="shared" si="29"/>
        <v>0</v>
      </c>
      <c r="K89" s="182">
        <f t="shared" si="29"/>
        <v>0</v>
      </c>
      <c r="L89" s="182">
        <f t="shared" si="29"/>
        <v>0</v>
      </c>
      <c r="M89" s="182">
        <f t="shared" si="29"/>
        <v>0</v>
      </c>
      <c r="N89" s="182">
        <f t="shared" si="29"/>
        <v>0</v>
      </c>
      <c r="O89" s="182">
        <f t="shared" si="29"/>
        <v>0</v>
      </c>
      <c r="P89" s="182">
        <f t="shared" si="29"/>
        <v>0</v>
      </c>
      <c r="Q89" s="183">
        <f t="shared" si="29"/>
        <v>0</v>
      </c>
      <c r="R89" s="184">
        <f>Q89</f>
        <v>0</v>
      </c>
      <c r="S89" s="185"/>
    </row>
    <row r="90" spans="1:19" ht="6.75" customHeight="1"/>
    <row r="91" spans="1:19" ht="42.75" customHeight="1">
      <c r="A91" s="463" t="s">
        <v>378</v>
      </c>
      <c r="B91" s="463"/>
      <c r="C91" s="463"/>
      <c r="D91" s="463"/>
      <c r="E91" s="463"/>
      <c r="F91" s="463"/>
      <c r="G91" s="463"/>
      <c r="H91" s="463"/>
      <c r="I91" s="463"/>
      <c r="J91" s="463"/>
      <c r="K91" s="463"/>
      <c r="L91" s="463"/>
      <c r="M91" s="463"/>
      <c r="N91" s="463"/>
      <c r="O91" s="463"/>
      <c r="P91" s="463"/>
      <c r="Q91" s="463"/>
      <c r="R91" s="463"/>
    </row>
    <row r="92" spans="1:19" ht="15.6" customHeight="1">
      <c r="A92" s="331"/>
    </row>
    <row r="93" spans="1:19" ht="15.6" customHeight="1">
      <c r="A93" s="332"/>
    </row>
  </sheetData>
  <sheetProtection algorithmName="SHA-512" hashValue="uOTJ3PoacCHrtIxiSItnClDH1yhwLGXSFQSVocBJohi7m5z0oAVCbi/tqJwkU6/peaTllhXbpfdg6xOUrHDeDA==" saltValue="F0yDcq990hmdeKUi8AHBPA==" spinCount="100000" sheet="1" objects="1" scenarios="1" formatColumns="0" formatRows="0"/>
  <mergeCells count="4">
    <mergeCell ref="C35:D35"/>
    <mergeCell ref="B61:C61"/>
    <mergeCell ref="B63:C63"/>
    <mergeCell ref="A91:R91"/>
  </mergeCells>
  <conditionalFormatting sqref="S19:S89">
    <cfRule type="cellIs" dxfId="5" priority="8" operator="between">
      <formula>$R19*0.95</formula>
      <formula>$R19*1.05</formula>
    </cfRule>
  </conditionalFormatting>
  <pageMargins left="0.23622047244094491" right="0.23622047244094491" top="0.15748031496062992" bottom="0.15748031496062992" header="0.11811023622047245" footer="0.11811023622047245"/>
  <pageSetup paperSize="9" scale="49" fitToHeight="0" orientation="landscape" r:id="rId1"/>
  <headerFooter alignWithMargins="0"/>
  <drawing r:id="rId2"/>
  <legacyDrawing r:id="rId3"/>
  <controls>
    <mc:AlternateContent xmlns:mc="http://schemas.openxmlformats.org/markup-compatibility/2006">
      <mc:Choice Requires="x14">
        <control shapeId="2050" r:id="rId4" name="cbImport">
          <controlPr defaultSize="0" autoLine="0" r:id="rId5">
            <anchor moveWithCells="1">
              <from>
                <xdr:col>1</xdr:col>
                <xdr:colOff>2114550</xdr:colOff>
                <xdr:row>1</xdr:row>
                <xdr:rowOff>114300</xdr:rowOff>
              </from>
              <to>
                <xdr:col>2</xdr:col>
                <xdr:colOff>962025</xdr:colOff>
                <xdr:row>13</xdr:row>
                <xdr:rowOff>123825</xdr:rowOff>
              </to>
            </anchor>
          </controlPr>
        </control>
      </mc:Choice>
      <mc:Fallback>
        <control shapeId="2050" r:id="rId4" name="cbImport"/>
      </mc:Fallback>
    </mc:AlternateContent>
    <mc:AlternateContent xmlns:mc="http://schemas.openxmlformats.org/markup-compatibility/2006">
      <mc:Choice Requires="x14">
        <control shapeId="2049" r:id="rId6" name="cbDairyBase">
          <controlPr defaultSize="0" autoLine="0" autoPict="0" r:id="rId7">
            <anchor moveWithCells="1">
              <from>
                <xdr:col>1</xdr:col>
                <xdr:colOff>1743075</xdr:colOff>
                <xdr:row>14</xdr:row>
                <xdr:rowOff>66675</xdr:rowOff>
              </from>
              <to>
                <xdr:col>3</xdr:col>
                <xdr:colOff>104775</xdr:colOff>
                <xdr:row>16</xdr:row>
                <xdr:rowOff>0</xdr:rowOff>
              </to>
            </anchor>
          </controlPr>
        </control>
      </mc:Choice>
      <mc:Fallback>
        <control shapeId="2049" r:id="rId6" name="cbDairyBase"/>
      </mc:Fallback>
    </mc:AlternateContent>
    <mc:AlternateContent xmlns:mc="http://schemas.openxmlformats.org/markup-compatibility/2006">
      <mc:Choice Requires="x14">
        <control shapeId="2051" r:id="rId8" name="Button 3">
          <controlPr defaultSize="0" print="0" autoFill="0" autoPict="0" macro="[0]!ProtectAll">
            <anchor moveWithCells="1" sizeWithCells="1">
              <from>
                <xdr:col>1</xdr:col>
                <xdr:colOff>2114550</xdr:colOff>
                <xdr:row>0</xdr:row>
                <xdr:rowOff>47625</xdr:rowOff>
              </from>
              <to>
                <xdr:col>2</xdr:col>
                <xdr:colOff>276225</xdr:colOff>
                <xdr:row>1</xdr:row>
                <xdr:rowOff>76200</xdr:rowOff>
              </to>
            </anchor>
          </controlPr>
        </control>
      </mc:Choice>
    </mc:AlternateContent>
    <mc:AlternateContent xmlns:mc="http://schemas.openxmlformats.org/markup-compatibility/2006">
      <mc:Choice Requires="x14">
        <control shapeId="2052" r:id="rId9" name="Button 4">
          <controlPr defaultSize="0" print="0" autoFill="0" autoPict="0" macro="[0]!UnprotectAll">
            <anchor moveWithCells="1" sizeWithCells="1">
              <from>
                <xdr:col>2</xdr:col>
                <xdr:colOff>352425</xdr:colOff>
                <xdr:row>0</xdr:row>
                <xdr:rowOff>47625</xdr:rowOff>
              </from>
              <to>
                <xdr:col>2</xdr:col>
                <xdr:colOff>962025</xdr:colOff>
                <xdr:row>1</xdr:row>
                <xdr:rowOff>76200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2">
    <pageSetUpPr fitToPage="1"/>
  </sheetPr>
  <dimension ref="A1:U100"/>
  <sheetViews>
    <sheetView showGridLines="0" showRowColHeaders="0" showZeros="0" zoomScale="75" zoomScaleNormal="75" workbookViewId="0">
      <pane ySplit="16" topLeftCell="A17" activePane="bottomLeft" state="frozen"/>
      <selection pane="bottomLeft" activeCell="E19" sqref="E19"/>
    </sheetView>
  </sheetViews>
  <sheetFormatPr defaultColWidth="8.85546875" defaultRowHeight="15.6" customHeight="1"/>
  <cols>
    <col min="1" max="1" width="7.85546875" style="1" customWidth="1"/>
    <col min="2" max="2" width="67" style="1" bestFit="1" customWidth="1"/>
    <col min="3" max="3" width="16.85546875" style="1" bestFit="1" customWidth="1"/>
    <col min="4" max="4" width="2" style="1" customWidth="1"/>
    <col min="5" max="5" width="18.42578125" style="309" customWidth="1"/>
    <col min="6" max="6" width="3.7109375" style="310" customWidth="1"/>
    <col min="7" max="8" width="17.7109375" style="310" customWidth="1"/>
    <col min="9" max="9" width="15.5703125" style="310" bestFit="1" customWidth="1"/>
    <col min="10" max="10" width="19.140625" style="310" bestFit="1" customWidth="1"/>
    <col min="11" max="11" width="17.7109375" style="310" customWidth="1"/>
    <col min="12" max="12" width="8.7109375" style="32" customWidth="1"/>
    <col min="13" max="13" width="3.85546875" style="32" customWidth="1"/>
    <col min="14" max="14" width="13.28515625" style="32" customWidth="1"/>
    <col min="15" max="15" width="8.7109375" style="32" customWidth="1"/>
    <col min="16" max="16" width="13" style="32" bestFit="1" customWidth="1"/>
    <col min="17" max="17" width="7.85546875" style="32" bestFit="1" customWidth="1"/>
    <col min="18" max="18" width="12.140625" style="32" bestFit="1" customWidth="1"/>
    <col min="19" max="19" width="15" style="32" bestFit="1" customWidth="1"/>
    <col min="20" max="20" width="12.42578125" style="32" bestFit="1" customWidth="1"/>
    <col min="21" max="21" width="4.42578125" style="32" customWidth="1"/>
    <col min="22" max="26" width="9.140625" style="32" customWidth="1"/>
    <col min="27" max="27" width="11.7109375" style="32" customWidth="1"/>
    <col min="28" max="29" width="9.140625" style="32" customWidth="1"/>
    <col min="30" max="30" width="11.7109375" style="32" customWidth="1"/>
    <col min="31" max="32" width="9.140625" style="32" customWidth="1"/>
    <col min="33" max="33" width="11.7109375" style="32" customWidth="1"/>
    <col min="34" max="38" width="9.140625" style="32" customWidth="1"/>
    <col min="39" max="39" width="11.7109375" style="32" customWidth="1"/>
    <col min="40" max="41" width="9.140625" style="32" customWidth="1"/>
    <col min="42" max="42" width="11.7109375" style="32" customWidth="1"/>
    <col min="43" max="44" width="9.140625" style="32" customWidth="1"/>
    <col min="45" max="45" width="11.7109375" style="32" customWidth="1"/>
    <col min="46" max="50" width="9.140625" style="32" customWidth="1"/>
    <col min="51" max="51" width="11.7109375" style="32" customWidth="1"/>
    <col min="52" max="53" width="9.140625" style="32" customWidth="1"/>
    <col min="54" max="54" width="11.7109375" style="32" customWidth="1"/>
    <col min="55" max="56" width="9.140625" style="32" customWidth="1"/>
    <col min="57" max="57" width="11.7109375" style="32" customWidth="1"/>
    <col min="58" max="62" width="9.140625" style="32" customWidth="1"/>
    <col min="63" max="63" width="11.7109375" style="32" customWidth="1"/>
    <col min="64" max="65" width="9.140625" style="32" customWidth="1"/>
    <col min="66" max="66" width="11.7109375" style="32" customWidth="1"/>
    <col min="67" max="68" width="9.140625" style="32" customWidth="1"/>
    <col min="69" max="16384" width="8.85546875" style="32"/>
  </cols>
  <sheetData>
    <row r="1" spans="1:21" s="186" customFormat="1" ht="15.6" customHeight="1">
      <c r="A1" s="69"/>
      <c r="B1" s="69"/>
      <c r="C1" s="69"/>
      <c r="D1" s="69"/>
      <c r="E1" s="258"/>
      <c r="F1" s="259"/>
      <c r="G1" s="259"/>
      <c r="H1" s="259"/>
      <c r="I1" s="259"/>
      <c r="J1" s="259"/>
      <c r="K1" s="259"/>
    </row>
    <row r="2" spans="1:21" s="186" customFormat="1" ht="15.6" customHeight="1">
      <c r="A2" s="69"/>
      <c r="B2" s="69"/>
      <c r="C2" s="69"/>
      <c r="D2" s="69"/>
      <c r="E2" s="258"/>
      <c r="F2" s="259"/>
      <c r="G2" s="259"/>
      <c r="H2" s="259"/>
      <c r="I2" s="259"/>
      <c r="J2" s="259"/>
      <c r="K2" s="259"/>
      <c r="O2" s="187" t="s">
        <v>328</v>
      </c>
    </row>
    <row r="3" spans="1:21" s="186" customFormat="1" ht="15.6" hidden="1" customHeight="1">
      <c r="A3" s="69"/>
      <c r="B3" s="69"/>
      <c r="C3" s="69"/>
      <c r="D3" s="69"/>
      <c r="E3" s="258"/>
      <c r="F3" s="259"/>
      <c r="G3" s="259"/>
      <c r="H3" s="259"/>
      <c r="I3" s="259"/>
      <c r="J3" s="259"/>
      <c r="K3" s="259"/>
    </row>
    <row r="4" spans="1:21" s="186" customFormat="1" ht="15.6" hidden="1" customHeight="1">
      <c r="A4" s="69"/>
      <c r="B4" s="69"/>
      <c r="C4" s="69"/>
      <c r="D4" s="188"/>
      <c r="E4" s="258"/>
      <c r="F4" s="259"/>
      <c r="G4" s="259"/>
      <c r="H4" s="259"/>
      <c r="I4" s="259"/>
      <c r="J4" s="259"/>
      <c r="K4" s="259"/>
    </row>
    <row r="5" spans="1:21" s="186" customFormat="1" ht="15.6" hidden="1" customHeight="1">
      <c r="A5" s="69"/>
      <c r="B5" s="69"/>
      <c r="C5" s="69"/>
      <c r="D5" s="69"/>
      <c r="E5" s="258"/>
      <c r="F5" s="259"/>
      <c r="G5" s="259"/>
      <c r="H5" s="259"/>
      <c r="I5" s="259"/>
      <c r="J5" s="259"/>
      <c r="K5" s="259"/>
    </row>
    <row r="6" spans="1:21" s="186" customFormat="1" ht="15.6" hidden="1" customHeight="1">
      <c r="A6" s="69"/>
      <c r="B6" s="69"/>
      <c r="C6" s="69"/>
      <c r="D6" s="69"/>
      <c r="E6" s="258"/>
      <c r="F6" s="259"/>
      <c r="G6" s="259"/>
      <c r="H6" s="259"/>
      <c r="I6" s="259"/>
      <c r="J6" s="259"/>
      <c r="K6" s="259"/>
    </row>
    <row r="7" spans="1:21" s="186" customFormat="1" ht="15.6" hidden="1" customHeight="1">
      <c r="A7" s="69"/>
      <c r="B7" s="69"/>
      <c r="C7" s="69"/>
      <c r="D7" s="69"/>
      <c r="E7" s="258"/>
      <c r="F7" s="259"/>
      <c r="G7" s="259"/>
      <c r="H7" s="259"/>
      <c r="I7" s="259"/>
      <c r="J7" s="259"/>
      <c r="K7" s="259"/>
    </row>
    <row r="8" spans="1:21" s="186" customFormat="1" ht="15.6" hidden="1" customHeight="1">
      <c r="A8" s="69"/>
      <c r="B8" s="69"/>
      <c r="C8" s="69"/>
      <c r="D8" s="69"/>
      <c r="E8" s="258"/>
      <c r="F8" s="259"/>
      <c r="G8" s="259"/>
      <c r="H8" s="259"/>
      <c r="I8" s="259"/>
      <c r="J8" s="259"/>
      <c r="K8" s="259"/>
    </row>
    <row r="9" spans="1:21" s="186" customFormat="1" ht="15.6" hidden="1" customHeight="1">
      <c r="A9" s="69"/>
      <c r="B9" s="69"/>
      <c r="C9" s="69"/>
      <c r="D9" s="69"/>
      <c r="E9" s="258"/>
      <c r="F9" s="259"/>
      <c r="G9" s="259"/>
      <c r="H9" s="259"/>
      <c r="I9" s="259"/>
      <c r="J9" s="259"/>
      <c r="K9" s="259"/>
    </row>
    <row r="10" spans="1:21" s="186" customFormat="1" ht="15.6" hidden="1" customHeight="1">
      <c r="A10" s="69"/>
      <c r="B10" s="69"/>
      <c r="C10" s="69"/>
      <c r="D10" s="69"/>
      <c r="E10" s="258"/>
      <c r="F10" s="259"/>
      <c r="G10" s="259"/>
      <c r="H10" s="259"/>
      <c r="I10" s="259"/>
      <c r="J10" s="259"/>
      <c r="K10" s="259"/>
    </row>
    <row r="11" spans="1:21" s="186" customFormat="1" ht="15.6" hidden="1" customHeight="1">
      <c r="A11" s="69"/>
      <c r="B11" s="69"/>
      <c r="C11" s="69"/>
      <c r="D11" s="69"/>
      <c r="E11" s="258"/>
      <c r="F11" s="259"/>
      <c r="G11" s="259"/>
      <c r="H11" s="259"/>
      <c r="I11" s="259"/>
      <c r="J11" s="259"/>
      <c r="K11" s="259"/>
    </row>
    <row r="12" spans="1:21" s="186" customFormat="1" ht="15.6" hidden="1" customHeight="1">
      <c r="A12" s="69"/>
      <c r="B12" s="69"/>
      <c r="C12" s="69"/>
      <c r="D12" s="69"/>
      <c r="E12" s="258"/>
      <c r="F12" s="259"/>
      <c r="G12" s="259"/>
      <c r="H12" s="259"/>
      <c r="I12" s="259"/>
      <c r="J12" s="259"/>
      <c r="K12" s="259"/>
    </row>
    <row r="13" spans="1:21" s="186" customFormat="1" ht="15.6" customHeight="1">
      <c r="A13" s="69"/>
      <c r="B13" s="69"/>
      <c r="C13" s="69"/>
      <c r="D13" s="69"/>
      <c r="E13" s="258"/>
      <c r="F13" s="259"/>
      <c r="G13" s="259"/>
      <c r="H13" s="259"/>
      <c r="I13" s="259"/>
      <c r="J13" s="259"/>
      <c r="K13" s="259"/>
      <c r="M13" s="189"/>
      <c r="N13" s="190"/>
      <c r="O13" s="190"/>
      <c r="P13" s="190"/>
      <c r="Q13" s="190"/>
      <c r="R13" s="190"/>
      <c r="S13" s="190"/>
      <c r="T13" s="190"/>
      <c r="U13" s="191"/>
    </row>
    <row r="14" spans="1:21" s="186" customFormat="1" ht="27.75" customHeight="1">
      <c r="A14" s="142"/>
      <c r="B14" s="466" t="s">
        <v>375</v>
      </c>
      <c r="C14" s="466"/>
      <c r="D14" s="69"/>
      <c r="E14" s="260"/>
      <c r="F14" s="261"/>
      <c r="G14" s="262" t="s">
        <v>374</v>
      </c>
      <c r="H14" s="262" t="s">
        <v>56</v>
      </c>
      <c r="I14" s="262" t="s">
        <v>305</v>
      </c>
      <c r="J14" s="262" t="s">
        <v>119</v>
      </c>
      <c r="K14" s="262" t="s">
        <v>120</v>
      </c>
      <c r="M14" s="192"/>
      <c r="N14" s="193"/>
      <c r="O14" s="194"/>
      <c r="P14" s="195" t="s">
        <v>118</v>
      </c>
      <c r="Q14" s="195" t="s">
        <v>56</v>
      </c>
      <c r="R14" s="195" t="s">
        <v>305</v>
      </c>
      <c r="S14" s="195" t="s">
        <v>119</v>
      </c>
      <c r="T14" s="195" t="s">
        <v>120</v>
      </c>
      <c r="U14" s="196"/>
    </row>
    <row r="15" spans="1:21" s="186" customFormat="1" ht="26.25" customHeight="1">
      <c r="A15" s="142"/>
      <c r="B15" s="69"/>
      <c r="C15" s="69"/>
      <c r="D15" s="69"/>
      <c r="E15" s="260"/>
      <c r="F15" s="261"/>
      <c r="G15" s="262" t="s">
        <v>121</v>
      </c>
      <c r="H15" s="262"/>
      <c r="I15" s="262"/>
      <c r="J15" s="262" t="s">
        <v>90</v>
      </c>
      <c r="K15" s="262" t="s">
        <v>90</v>
      </c>
      <c r="M15" s="192"/>
      <c r="N15" s="193"/>
      <c r="O15" s="194"/>
      <c r="P15" s="195" t="s">
        <v>121</v>
      </c>
      <c r="Q15" s="195"/>
      <c r="R15" s="195"/>
      <c r="S15" s="195" t="s">
        <v>90</v>
      </c>
      <c r="T15" s="195" t="s">
        <v>90</v>
      </c>
      <c r="U15" s="196"/>
    </row>
    <row r="16" spans="1:21" s="186" customFormat="1" ht="18" customHeight="1">
      <c r="A16" s="69"/>
      <c r="B16" s="69"/>
      <c r="C16" s="69"/>
      <c r="D16" s="69"/>
      <c r="E16" s="263"/>
      <c r="F16" s="261"/>
      <c r="G16" s="263">
        <f>E20</f>
        <v>0</v>
      </c>
      <c r="H16" s="263">
        <f>E21</f>
        <v>0</v>
      </c>
      <c r="I16" s="263"/>
      <c r="J16" s="264"/>
      <c r="K16" s="264"/>
      <c r="M16" s="192"/>
      <c r="N16" s="193"/>
      <c r="O16" s="194"/>
      <c r="P16" s="197">
        <f ca="1">N20</f>
        <v>120475.3662</v>
      </c>
      <c r="Q16" s="197">
        <f ca="1">N21</f>
        <v>260</v>
      </c>
      <c r="R16" s="197"/>
      <c r="S16" s="198">
        <f ca="1">IF(ISNUMBER('DairyBase Import'!B8),'DairyBase Import'!B8,"")</f>
        <v>110</v>
      </c>
      <c r="T16" s="198">
        <f ca="1">IF(ISNUMBER('DairyBase Import'!B9),'DairyBase Import'!B9,"")</f>
        <v>137</v>
      </c>
      <c r="U16" s="196"/>
    </row>
    <row r="17" spans="1:21" s="186" customFormat="1" ht="18" customHeight="1">
      <c r="A17" s="199"/>
      <c r="B17" s="200"/>
      <c r="C17" s="200"/>
      <c r="D17" s="200"/>
      <c r="E17" s="265"/>
      <c r="F17" s="261"/>
      <c r="G17" s="261"/>
      <c r="H17" s="261"/>
      <c r="I17" s="261"/>
      <c r="J17" s="261"/>
      <c r="K17" s="261"/>
      <c r="M17" s="192"/>
      <c r="N17" s="201"/>
      <c r="O17" s="202"/>
      <c r="P17" s="202"/>
      <c r="Q17" s="202"/>
      <c r="R17" s="202"/>
      <c r="S17" s="202"/>
      <c r="T17" s="202"/>
      <c r="U17" s="196"/>
    </row>
    <row r="18" spans="1:21" s="186" customFormat="1" ht="21" customHeight="1" thickBot="1">
      <c r="A18" s="203"/>
      <c r="B18" s="204" t="s">
        <v>108</v>
      </c>
      <c r="C18" s="204"/>
      <c r="D18" s="205"/>
      <c r="E18" s="266"/>
      <c r="F18" s="267"/>
      <c r="G18" s="267"/>
      <c r="H18" s="267"/>
      <c r="I18" s="267"/>
      <c r="J18" s="267"/>
      <c r="K18" s="267"/>
      <c r="M18" s="192"/>
      <c r="N18" s="206"/>
      <c r="O18" s="207"/>
      <c r="P18" s="207"/>
      <c r="Q18" s="207"/>
      <c r="R18" s="207"/>
      <c r="S18" s="207"/>
      <c r="T18" s="207"/>
      <c r="U18" s="196"/>
    </row>
    <row r="19" spans="1:21" s="186" customFormat="1" ht="21" customHeight="1">
      <c r="A19" s="144"/>
      <c r="B19" s="102" t="s">
        <v>58</v>
      </c>
      <c r="C19" s="102"/>
      <c r="D19" s="208"/>
      <c r="E19" s="268"/>
      <c r="F19" s="261"/>
      <c r="G19" s="261"/>
      <c r="H19" s="265">
        <f>IF(H16&gt;0,E19/H16,0)</f>
        <v>0</v>
      </c>
      <c r="I19" s="265"/>
      <c r="J19" s="265">
        <f>IF(J16&gt;0,E19/J16,0)</f>
        <v>0</v>
      </c>
      <c r="K19" s="265">
        <f>IF(K16&gt;0,E19/K16,0)</f>
        <v>0</v>
      </c>
      <c r="M19" s="192"/>
      <c r="N19" s="337">
        <f ca="1">IF(ISNUMBER('DairyBase Import'!B4),'DairyBase Import'!B4,"")</f>
        <v>1504062</v>
      </c>
      <c r="O19" s="210"/>
      <c r="P19" s="211"/>
      <c r="Q19" s="212">
        <f ca="1">IF(Q16&gt;0,N19/Q16,0)</f>
        <v>5784.8538461538465</v>
      </c>
      <c r="R19" s="212"/>
      <c r="S19" s="212">
        <f ca="1">IF(S16&gt;0,N19/S16,0)</f>
        <v>13673.290909090909</v>
      </c>
      <c r="T19" s="212">
        <f ca="1">IF(T16&gt;0,N19/T16,0)</f>
        <v>10978.554744525547</v>
      </c>
      <c r="U19" s="196"/>
    </row>
    <row r="20" spans="1:21" s="186" customFormat="1" ht="21" customHeight="1">
      <c r="A20" s="144"/>
      <c r="B20" s="102" t="s">
        <v>57</v>
      </c>
      <c r="C20" s="102"/>
      <c r="D20" s="208"/>
      <c r="E20" s="269">
        <f>E19*(E22+E23)</f>
        <v>0</v>
      </c>
      <c r="F20" s="261"/>
      <c r="G20" s="270">
        <f>IF(G16&gt;0,1/(E19/G16),0)</f>
        <v>0</v>
      </c>
      <c r="H20" s="265">
        <f>IF(H$16&gt;0,$E20/H$16,0)</f>
        <v>0</v>
      </c>
      <c r="I20" s="265"/>
      <c r="J20" s="265">
        <f>IF(J$16&gt;0,$E20/J$16,0)</f>
        <v>0</v>
      </c>
      <c r="K20" s="265">
        <f>IF(K$16&gt;0,$E20/K$16,0)</f>
        <v>0</v>
      </c>
      <c r="M20" s="192"/>
      <c r="N20" s="213">
        <f ca="1">N19*(N22+N23)</f>
        <v>120475.3662</v>
      </c>
      <c r="O20" s="210"/>
      <c r="P20" s="214">
        <f ca="1">IF(P16&gt;0,1/(N19/P16),0)</f>
        <v>8.0100000000000005E-2</v>
      </c>
      <c r="Q20" s="212">
        <f ca="1">IF(Q$16&gt;0,$N20/Q$16,0)</f>
        <v>463.3667930769231</v>
      </c>
      <c r="R20" s="212"/>
      <c r="S20" s="212">
        <f ca="1">IF(S$16&gt;0,$N20/S$16,0)</f>
        <v>1095.2306018181819</v>
      </c>
      <c r="T20" s="212">
        <f ca="1">IF(T$16&gt;0,$N20/T$16,0)</f>
        <v>879.38223503649635</v>
      </c>
      <c r="U20" s="196"/>
    </row>
    <row r="21" spans="1:21" s="186" customFormat="1" ht="21" customHeight="1">
      <c r="A21" s="144"/>
      <c r="B21" s="102" t="s">
        <v>56</v>
      </c>
      <c r="C21" s="102"/>
      <c r="D21" s="208"/>
      <c r="E21" s="271"/>
      <c r="F21" s="261"/>
      <c r="G21" s="261"/>
      <c r="H21" s="261"/>
      <c r="I21" s="261"/>
      <c r="J21" s="261"/>
      <c r="K21" s="261"/>
      <c r="M21" s="192"/>
      <c r="N21" s="215">
        <f ca="1">IF(ISNUMBER('DairyBase Import'!B5),'DairyBase Import'!B5,"")</f>
        <v>260</v>
      </c>
      <c r="O21" s="210"/>
      <c r="P21" s="210"/>
      <c r="Q21" s="210"/>
      <c r="R21" s="210"/>
      <c r="S21" s="210"/>
      <c r="T21" s="210"/>
      <c r="U21" s="196"/>
    </row>
    <row r="22" spans="1:21" s="186" customFormat="1" ht="21" customHeight="1">
      <c r="A22" s="144"/>
      <c r="B22" s="102" t="s">
        <v>61</v>
      </c>
      <c r="C22" s="102"/>
      <c r="D22" s="208"/>
      <c r="E22" s="272"/>
      <c r="F22" s="261"/>
      <c r="G22" s="261"/>
      <c r="H22" s="261"/>
      <c r="I22" s="261"/>
      <c r="J22" s="261"/>
      <c r="K22" s="261"/>
      <c r="M22" s="192"/>
      <c r="N22" s="216">
        <f ca="1">IF(ISNUMBER('DairyBase Import'!B6),'DairyBase Import'!B6,"")</f>
        <v>4.5400000000000003E-2</v>
      </c>
      <c r="O22" s="210"/>
      <c r="P22" s="210"/>
      <c r="Q22" s="210"/>
      <c r="R22" s="210"/>
      <c r="S22" s="210"/>
      <c r="T22" s="210"/>
      <c r="U22" s="196"/>
    </row>
    <row r="23" spans="1:21" s="186" customFormat="1" ht="21" customHeight="1">
      <c r="A23" s="144"/>
      <c r="B23" s="102" t="s">
        <v>62</v>
      </c>
      <c r="C23" s="102"/>
      <c r="D23" s="208"/>
      <c r="E23" s="272"/>
      <c r="F23" s="261"/>
      <c r="G23" s="261"/>
      <c r="H23" s="261"/>
      <c r="I23" s="261"/>
      <c r="J23" s="261"/>
      <c r="K23" s="261"/>
      <c r="M23" s="192"/>
      <c r="N23" s="216">
        <f ca="1">IF(ISNUMBER('DairyBase Import'!B7),'DairyBase Import'!B7,"")</f>
        <v>3.4700000000000002E-2</v>
      </c>
      <c r="O23" s="210"/>
      <c r="P23" s="210"/>
      <c r="Q23" s="210"/>
      <c r="R23" s="210"/>
      <c r="S23" s="210"/>
      <c r="T23" s="210"/>
      <c r="U23" s="196"/>
    </row>
    <row r="24" spans="1:21" s="186" customFormat="1" ht="21" customHeight="1">
      <c r="A24" s="144"/>
      <c r="B24" s="102" t="s">
        <v>703</v>
      </c>
      <c r="C24" s="102"/>
      <c r="D24" s="208"/>
      <c r="E24" s="273">
        <f>IF(E20&gt;0,E27/E20,0)</f>
        <v>0</v>
      </c>
      <c r="F24" s="261"/>
      <c r="G24" s="261"/>
      <c r="H24" s="261"/>
      <c r="I24" s="261"/>
      <c r="J24" s="261"/>
      <c r="K24" s="261"/>
      <c r="M24" s="192"/>
      <c r="N24" s="217">
        <f ca="1">IF(N20&gt;0,E27/N20,)</f>
        <v>0</v>
      </c>
      <c r="O24" s="210"/>
      <c r="P24" s="210"/>
      <c r="Q24" s="210"/>
      <c r="R24" s="210"/>
      <c r="S24" s="210"/>
      <c r="T24" s="210"/>
      <c r="U24" s="196"/>
    </row>
    <row r="25" spans="1:21" s="186" customFormat="1" ht="21" customHeight="1">
      <c r="A25" s="144"/>
      <c r="B25" s="102" t="s">
        <v>704</v>
      </c>
      <c r="C25" s="102"/>
      <c r="D25" s="208"/>
      <c r="E25" s="273">
        <f>IF(E19&gt;0,E27*100/E19,0)</f>
        <v>0</v>
      </c>
      <c r="F25" s="261"/>
      <c r="G25" s="261"/>
      <c r="H25" s="261"/>
      <c r="I25" s="261"/>
      <c r="J25" s="261"/>
      <c r="K25" s="261"/>
      <c r="M25" s="192"/>
      <c r="N25" s="218">
        <f ca="1">IF(N19&gt;0,E27*100/N19,)</f>
        <v>0</v>
      </c>
      <c r="O25" s="210"/>
      <c r="P25" s="210"/>
      <c r="Q25" s="210"/>
      <c r="R25" s="210"/>
      <c r="S25" s="210"/>
      <c r="T25" s="210"/>
      <c r="U25" s="196"/>
    </row>
    <row r="26" spans="1:21" s="186" customFormat="1" ht="21" customHeight="1">
      <c r="A26" s="144"/>
      <c r="B26" s="81"/>
      <c r="C26" s="81"/>
      <c r="D26" s="200"/>
      <c r="E26" s="274"/>
      <c r="F26" s="275"/>
      <c r="G26" s="275"/>
      <c r="H26" s="275"/>
      <c r="I26" s="275"/>
      <c r="J26" s="275"/>
      <c r="K26" s="275"/>
      <c r="M26" s="219"/>
      <c r="N26" s="220"/>
      <c r="O26" s="221"/>
      <c r="P26" s="221"/>
      <c r="Q26" s="221"/>
      <c r="R26" s="221"/>
      <c r="S26" s="221"/>
      <c r="T26" s="221"/>
      <c r="U26" s="222"/>
    </row>
    <row r="27" spans="1:21" s="186" customFormat="1" ht="21" customHeight="1">
      <c r="A27" s="228"/>
      <c r="B27" s="102" t="s">
        <v>330</v>
      </c>
      <c r="C27" s="102"/>
      <c r="D27" s="208"/>
      <c r="E27" s="280">
        <f>Cashflow!R19</f>
        <v>0</v>
      </c>
      <c r="F27" s="274"/>
      <c r="G27" s="281">
        <f t="shared" ref="G27:H31" si="0">IF(G$16&gt;0,$E27/G$16,0)</f>
        <v>0</v>
      </c>
      <c r="H27" s="282">
        <f t="shared" si="0"/>
        <v>0</v>
      </c>
      <c r="I27" s="283">
        <f t="shared" ref="I27:I61" si="1">IF(E$32&gt;0,$E27/E$32,0)</f>
        <v>0</v>
      </c>
      <c r="J27" s="282">
        <f>IF(J$16&gt;0,$E27/J$16,0)</f>
        <v>0</v>
      </c>
      <c r="K27" s="282">
        <f>IF(K$16&gt;0,$E27/K$16,0)</f>
        <v>0</v>
      </c>
    </row>
    <row r="28" spans="1:21" s="186" customFormat="1" ht="21" customHeight="1">
      <c r="A28" s="228"/>
      <c r="B28" s="102" t="s">
        <v>331</v>
      </c>
      <c r="C28" s="102"/>
      <c r="D28" s="208"/>
      <c r="E28" s="280">
        <f>Cashflow!R20</f>
        <v>0</v>
      </c>
      <c r="F28" s="274"/>
      <c r="G28" s="281">
        <f t="shared" si="0"/>
        <v>0</v>
      </c>
      <c r="H28" s="282">
        <f t="shared" si="0"/>
        <v>0</v>
      </c>
      <c r="I28" s="283">
        <f t="shared" si="1"/>
        <v>0</v>
      </c>
      <c r="J28" s="282">
        <f t="shared" ref="J28:K30" si="2">IF(J$16&gt;0,$E28/J$16,0)</f>
        <v>0</v>
      </c>
      <c r="K28" s="282">
        <f t="shared" si="2"/>
        <v>0</v>
      </c>
    </row>
    <row r="29" spans="1:21" s="186" customFormat="1" ht="21" customHeight="1">
      <c r="A29" s="228"/>
      <c r="B29" s="102" t="s">
        <v>162</v>
      </c>
      <c r="C29" s="81"/>
      <c r="D29" s="200"/>
      <c r="E29" s="280">
        <f>Cashflow!R21</f>
        <v>0</v>
      </c>
      <c r="F29" s="274"/>
      <c r="G29" s="281">
        <f t="shared" si="0"/>
        <v>0</v>
      </c>
      <c r="H29" s="282">
        <f t="shared" si="0"/>
        <v>0</v>
      </c>
      <c r="I29" s="283">
        <f t="shared" si="1"/>
        <v>0</v>
      </c>
      <c r="J29" s="282">
        <f t="shared" si="2"/>
        <v>0</v>
      </c>
      <c r="K29" s="282">
        <f t="shared" si="2"/>
        <v>0</v>
      </c>
    </row>
    <row r="30" spans="1:21" s="186" customFormat="1" ht="21" customHeight="1">
      <c r="A30" s="228"/>
      <c r="B30" s="102" t="s">
        <v>332</v>
      </c>
      <c r="C30" s="81"/>
      <c r="D30" s="200"/>
      <c r="E30" s="280">
        <f>Cashflow!R22</f>
        <v>0</v>
      </c>
      <c r="F30" s="274"/>
      <c r="G30" s="281">
        <f t="shared" si="0"/>
        <v>0</v>
      </c>
      <c r="H30" s="282">
        <f t="shared" si="0"/>
        <v>0</v>
      </c>
      <c r="I30" s="283">
        <f t="shared" si="1"/>
        <v>0</v>
      </c>
      <c r="J30" s="282">
        <f t="shared" si="2"/>
        <v>0</v>
      </c>
      <c r="K30" s="282">
        <f t="shared" si="2"/>
        <v>0</v>
      </c>
    </row>
    <row r="31" spans="1:21" s="186" customFormat="1" ht="21" customHeight="1">
      <c r="A31" s="228"/>
      <c r="B31" s="102" t="s">
        <v>333</v>
      </c>
      <c r="C31" s="81"/>
      <c r="D31" s="200"/>
      <c r="E31" s="280">
        <f>Cashflow!R23</f>
        <v>0</v>
      </c>
      <c r="F31" s="274"/>
      <c r="G31" s="281">
        <f t="shared" si="0"/>
        <v>0</v>
      </c>
      <c r="H31" s="282">
        <f t="shared" si="0"/>
        <v>0</v>
      </c>
      <c r="I31" s="283">
        <f t="shared" si="1"/>
        <v>0</v>
      </c>
      <c r="J31" s="282">
        <f>IF(J$16&gt;0,$E31/J$16,0)</f>
        <v>0</v>
      </c>
      <c r="K31" s="282">
        <f>IF(K$16&gt;0,$E31/K$16,0)</f>
        <v>0</v>
      </c>
    </row>
    <row r="32" spans="1:21" s="186" customFormat="1" ht="21" customHeight="1">
      <c r="A32" s="223"/>
      <c r="B32" s="103" t="s">
        <v>321</v>
      </c>
      <c r="C32" s="103"/>
      <c r="D32" s="224"/>
      <c r="E32" s="276">
        <f>Cashflow!R24</f>
        <v>0</v>
      </c>
      <c r="F32" s="277"/>
      <c r="G32" s="278">
        <f>IF(G$16&gt;0,$E32/G$16,0)</f>
        <v>0</v>
      </c>
      <c r="H32" s="276">
        <f>IF(H$16&gt;0,$E32/H$16,0)</f>
        <v>0</v>
      </c>
      <c r="I32" s="279">
        <f t="shared" si="1"/>
        <v>0</v>
      </c>
      <c r="J32" s="276">
        <f>IF(J$16&gt;0,$E32/J$16,0)</f>
        <v>0</v>
      </c>
      <c r="K32" s="276">
        <f>IF(K$16&gt;0,$E32/K$16,0)</f>
        <v>0</v>
      </c>
      <c r="M32" s="225"/>
      <c r="N32" s="226"/>
      <c r="O32" s="227"/>
      <c r="P32" s="227"/>
      <c r="Q32" s="227"/>
      <c r="R32" s="227"/>
      <c r="S32" s="227"/>
      <c r="T32" s="227"/>
      <c r="U32" s="225"/>
    </row>
    <row r="33" spans="1:21" s="186" customFormat="1" ht="21" customHeight="1">
      <c r="A33" s="144"/>
      <c r="B33" s="81"/>
      <c r="C33" s="81"/>
      <c r="D33" s="200"/>
      <c r="E33" s="284"/>
      <c r="F33" s="274"/>
      <c r="G33" s="281"/>
      <c r="H33" s="282"/>
      <c r="I33" s="283">
        <f t="shared" si="1"/>
        <v>0</v>
      </c>
      <c r="J33" s="282"/>
      <c r="K33" s="282"/>
    </row>
    <row r="34" spans="1:21" s="186" customFormat="1" ht="21" customHeight="1">
      <c r="A34" s="228"/>
      <c r="B34" s="102" t="s">
        <v>334</v>
      </c>
      <c r="C34" s="102"/>
      <c r="D34" s="208"/>
      <c r="E34" s="280">
        <f>Cashflow!R26</f>
        <v>0</v>
      </c>
      <c r="F34" s="274"/>
      <c r="G34" s="281">
        <f>IF(G$16&gt;0,$E34/G$16,0)</f>
        <v>0</v>
      </c>
      <c r="H34" s="282">
        <f t="shared" ref="H34:H50" si="3">IF(H$16&gt;0,$E34/H$16,0)</f>
        <v>0</v>
      </c>
      <c r="I34" s="283">
        <f t="shared" si="1"/>
        <v>0</v>
      </c>
      <c r="J34" s="282">
        <f t="shared" ref="J34:K36" si="4">IF(J$16&gt;0,$E34/J$16,0)</f>
        <v>0</v>
      </c>
      <c r="K34" s="282">
        <f t="shared" si="4"/>
        <v>0</v>
      </c>
    </row>
    <row r="35" spans="1:21" s="186" customFormat="1" ht="21" customHeight="1">
      <c r="A35" s="228"/>
      <c r="B35" s="102" t="s">
        <v>335</v>
      </c>
      <c r="C35" s="81"/>
      <c r="D35" s="200"/>
      <c r="E35" s="280">
        <f>Cashflow!R27</f>
        <v>0</v>
      </c>
      <c r="F35" s="274"/>
      <c r="G35" s="281">
        <f>IF(G$16&gt;0,$E35/G$16,0)</f>
        <v>0</v>
      </c>
      <c r="H35" s="282">
        <f t="shared" si="3"/>
        <v>0</v>
      </c>
      <c r="I35" s="283">
        <f t="shared" si="1"/>
        <v>0</v>
      </c>
      <c r="J35" s="282">
        <f t="shared" si="4"/>
        <v>0</v>
      </c>
      <c r="K35" s="282">
        <f t="shared" si="4"/>
        <v>0</v>
      </c>
    </row>
    <row r="36" spans="1:21" s="186" customFormat="1" ht="21" customHeight="1">
      <c r="A36" s="228"/>
      <c r="B36" s="102" t="s">
        <v>336</v>
      </c>
      <c r="C36" s="81"/>
      <c r="D36" s="200"/>
      <c r="E36" s="280">
        <f>Cashflow!R28</f>
        <v>0</v>
      </c>
      <c r="F36" s="274"/>
      <c r="G36" s="281">
        <f>IF(G$16&gt;0,$E36/G$16,0)</f>
        <v>0</v>
      </c>
      <c r="H36" s="282">
        <f t="shared" si="3"/>
        <v>0</v>
      </c>
      <c r="I36" s="283">
        <f t="shared" si="1"/>
        <v>0</v>
      </c>
      <c r="J36" s="282">
        <f t="shared" si="4"/>
        <v>0</v>
      </c>
      <c r="K36" s="282">
        <f t="shared" si="4"/>
        <v>0</v>
      </c>
    </row>
    <row r="37" spans="1:21" s="186" customFormat="1" ht="21" customHeight="1">
      <c r="A37" s="228"/>
      <c r="B37" s="102" t="s">
        <v>706</v>
      </c>
      <c r="C37" s="102"/>
      <c r="D37" s="208"/>
      <c r="E37" s="297">
        <f>Cashflow!R29</f>
        <v>0</v>
      </c>
      <c r="F37" s="274"/>
      <c r="G37" s="281">
        <f>IF(G$16&gt;0,$E37/G$16,0)</f>
        <v>0</v>
      </c>
      <c r="H37" s="282">
        <f>IF(H$16&gt;0,$E37/H$16,0)</f>
        <v>0</v>
      </c>
      <c r="I37" s="283">
        <f>IF(E$32&gt;0,$E37/E$32,0)</f>
        <v>0</v>
      </c>
      <c r="J37" s="282">
        <f>IF(J$16&gt;0,$E37/J$16,0)</f>
        <v>0</v>
      </c>
      <c r="K37" s="282">
        <f>IF(K$16&gt;0,$E37/K$16,0)</f>
        <v>0</v>
      </c>
    </row>
    <row r="38" spans="1:21" s="186" customFormat="1" ht="21" customHeight="1">
      <c r="A38" s="223"/>
      <c r="B38" s="103" t="s">
        <v>167</v>
      </c>
      <c r="C38" s="239"/>
      <c r="D38" s="240"/>
      <c r="E38" s="276">
        <f>Cashflow!R30</f>
        <v>0</v>
      </c>
      <c r="F38" s="293"/>
      <c r="G38" s="294">
        <f>IF(G$16&gt;0,$E38/G$16,0)</f>
        <v>0</v>
      </c>
      <c r="H38" s="295">
        <f>IF(H$16&gt;0,$E38/H$16,0)</f>
        <v>0</v>
      </c>
      <c r="I38" s="279">
        <f t="shared" si="1"/>
        <v>0</v>
      </c>
      <c r="J38" s="295">
        <f>IF(J$16&gt;0,$E38/J$16,0)</f>
        <v>0</v>
      </c>
      <c r="K38" s="295">
        <f>IF(K$16&gt;0,$E38/K$16,0)</f>
        <v>0</v>
      </c>
      <c r="M38" s="225"/>
      <c r="N38" s="225"/>
      <c r="O38" s="225"/>
      <c r="P38" s="225"/>
      <c r="Q38" s="225"/>
      <c r="R38" s="225"/>
      <c r="S38" s="225"/>
      <c r="T38" s="225"/>
      <c r="U38" s="225"/>
    </row>
    <row r="39" spans="1:21" s="225" customFormat="1" ht="21" customHeight="1">
      <c r="A39" s="144"/>
      <c r="B39" s="81"/>
      <c r="C39" s="234"/>
      <c r="D39" s="235"/>
      <c r="E39" s="284"/>
      <c r="F39" s="291"/>
      <c r="G39" s="281"/>
      <c r="H39" s="292"/>
      <c r="I39" s="283">
        <f t="shared" si="1"/>
        <v>0</v>
      </c>
      <c r="J39" s="292"/>
      <c r="K39" s="292"/>
      <c r="M39" s="186"/>
      <c r="N39" s="186"/>
      <c r="O39" s="186"/>
      <c r="P39" s="186"/>
      <c r="Q39" s="186"/>
      <c r="R39" s="186"/>
      <c r="S39" s="186"/>
      <c r="T39" s="186"/>
      <c r="U39" s="186"/>
    </row>
    <row r="40" spans="1:21" s="186" customFormat="1" ht="21" customHeight="1">
      <c r="A40" s="228"/>
      <c r="B40" s="102" t="s">
        <v>338</v>
      </c>
      <c r="C40" s="81"/>
      <c r="D40" s="200"/>
      <c r="E40" s="280">
        <f>Cashflow!R31</f>
        <v>0</v>
      </c>
      <c r="F40" s="274"/>
      <c r="G40" s="281">
        <f>IF(G$16&gt;0,$E40/G$16,0)</f>
        <v>0</v>
      </c>
      <c r="H40" s="282">
        <f t="shared" si="3"/>
        <v>0</v>
      </c>
      <c r="I40" s="283">
        <f t="shared" si="1"/>
        <v>0</v>
      </c>
      <c r="J40" s="282">
        <f t="shared" ref="J40:K41" si="5">IF(J$16&gt;0,$E40/J$16,0)</f>
        <v>0</v>
      </c>
      <c r="K40" s="282">
        <f t="shared" si="5"/>
        <v>0</v>
      </c>
      <c r="N40" s="208"/>
    </row>
    <row r="41" spans="1:21" s="186" customFormat="1" ht="21" customHeight="1">
      <c r="A41" s="228"/>
      <c r="B41" s="102" t="s">
        <v>339</v>
      </c>
      <c r="C41" s="102"/>
      <c r="D41" s="208"/>
      <c r="E41" s="280">
        <f>Cashflow!R32</f>
        <v>0</v>
      </c>
      <c r="F41" s="274"/>
      <c r="G41" s="281">
        <f>IF(G$16&gt;0,$E41/G$16,0)</f>
        <v>0</v>
      </c>
      <c r="H41" s="282">
        <f t="shared" si="3"/>
        <v>0</v>
      </c>
      <c r="I41" s="283">
        <f t="shared" si="1"/>
        <v>0</v>
      </c>
      <c r="J41" s="282">
        <f t="shared" si="5"/>
        <v>0</v>
      </c>
      <c r="K41" s="282">
        <f t="shared" si="5"/>
        <v>0</v>
      </c>
    </row>
    <row r="42" spans="1:21" s="186" customFormat="1" ht="21" customHeight="1">
      <c r="A42" s="228"/>
      <c r="B42" s="102" t="s">
        <v>707</v>
      </c>
      <c r="C42" s="102"/>
      <c r="D42" s="208"/>
      <c r="E42" s="297">
        <f>Cashflow!R33</f>
        <v>0</v>
      </c>
      <c r="F42" s="274"/>
      <c r="G42" s="281">
        <f>IF(G$16&gt;0,$E42/G$16,0)</f>
        <v>0</v>
      </c>
      <c r="H42" s="282">
        <f>IF(H$16&gt;0,$E42/H$16,0)</f>
        <v>0</v>
      </c>
      <c r="I42" s="283">
        <f>IF(E$32&gt;0,$E42/E$32,0)</f>
        <v>0</v>
      </c>
      <c r="J42" s="282">
        <f>IF(J$16&gt;0,$E42/J$16,0)</f>
        <v>0</v>
      </c>
      <c r="K42" s="282">
        <f>IF(K$16&gt;0,$E42/K$16,0)</f>
        <v>0</v>
      </c>
    </row>
    <row r="43" spans="1:21" s="186" customFormat="1" ht="21" customHeight="1">
      <c r="A43" s="223"/>
      <c r="B43" s="236" t="s">
        <v>340</v>
      </c>
      <c r="C43" s="239"/>
      <c r="D43" s="240"/>
      <c r="E43" s="276">
        <f>Cashflow!R34</f>
        <v>0</v>
      </c>
      <c r="F43" s="293"/>
      <c r="G43" s="294">
        <f>IF(G$16&gt;0,$E43/G$16,0)</f>
        <v>0</v>
      </c>
      <c r="H43" s="295">
        <f>IF(H$16&gt;0,$E43/H$16,0)</f>
        <v>0</v>
      </c>
      <c r="I43" s="279">
        <f t="shared" si="1"/>
        <v>0</v>
      </c>
      <c r="J43" s="295">
        <f>IF(J$16&gt;0,$E43/J$16,0)</f>
        <v>0</v>
      </c>
      <c r="K43" s="295">
        <f>IF(K$16&gt;0,$E43/K$16,0)</f>
        <v>0</v>
      </c>
    </row>
    <row r="44" spans="1:21" s="186" customFormat="1" ht="21" customHeight="1">
      <c r="A44" s="237"/>
      <c r="B44" s="238"/>
      <c r="C44" s="81"/>
      <c r="D44" s="200"/>
      <c r="E44" s="284"/>
      <c r="F44" s="274"/>
      <c r="G44" s="281"/>
      <c r="H44" s="282"/>
      <c r="I44" s="283">
        <f t="shared" si="1"/>
        <v>0</v>
      </c>
      <c r="J44" s="282"/>
      <c r="K44" s="282"/>
      <c r="M44" s="225"/>
      <c r="N44" s="225"/>
      <c r="O44" s="225"/>
      <c r="P44" s="225"/>
      <c r="Q44" s="225"/>
      <c r="R44" s="225"/>
      <c r="S44" s="225"/>
      <c r="T44" s="225"/>
      <c r="U44" s="225"/>
    </row>
    <row r="45" spans="1:21" s="186" customFormat="1" ht="21" customHeight="1">
      <c r="A45" s="228"/>
      <c r="B45" s="102" t="s">
        <v>128</v>
      </c>
      <c r="C45" s="81"/>
      <c r="D45" s="200"/>
      <c r="E45" s="280">
        <f>Cashflow!R35</f>
        <v>0</v>
      </c>
      <c r="F45" s="274"/>
      <c r="G45" s="281">
        <f t="shared" ref="G45:G51" si="6">IF(G$16&gt;0,$E45/G$16,0)</f>
        <v>0</v>
      </c>
      <c r="H45" s="282">
        <f t="shared" si="3"/>
        <v>0</v>
      </c>
      <c r="I45" s="283">
        <f t="shared" si="1"/>
        <v>0</v>
      </c>
      <c r="J45" s="282">
        <f t="shared" ref="J45:K50" si="7">IF(J$16&gt;0,$E45/J$16,0)</f>
        <v>0</v>
      </c>
      <c r="K45" s="282">
        <f t="shared" si="7"/>
        <v>0</v>
      </c>
      <c r="N45" s="208"/>
    </row>
    <row r="46" spans="1:21" s="186" customFormat="1" ht="21" customHeight="1">
      <c r="A46" s="144"/>
      <c r="B46" s="102" t="s">
        <v>127</v>
      </c>
      <c r="C46" s="81"/>
      <c r="D46" s="200"/>
      <c r="E46" s="280">
        <f>Cashflow!R36</f>
        <v>0</v>
      </c>
      <c r="F46" s="274"/>
      <c r="G46" s="281">
        <f t="shared" si="6"/>
        <v>0</v>
      </c>
      <c r="H46" s="282">
        <f t="shared" si="3"/>
        <v>0</v>
      </c>
      <c r="I46" s="283">
        <f t="shared" si="1"/>
        <v>0</v>
      </c>
      <c r="J46" s="282">
        <f t="shared" si="7"/>
        <v>0</v>
      </c>
      <c r="K46" s="282">
        <f t="shared" si="7"/>
        <v>0</v>
      </c>
    </row>
    <row r="47" spans="1:21" s="186" customFormat="1" ht="21" customHeight="1">
      <c r="A47" s="144"/>
      <c r="B47" s="102" t="s">
        <v>126</v>
      </c>
      <c r="C47" s="81"/>
      <c r="D47" s="200"/>
      <c r="E47" s="280">
        <f>Cashflow!R37</f>
        <v>0</v>
      </c>
      <c r="F47" s="296"/>
      <c r="G47" s="281">
        <f t="shared" si="6"/>
        <v>0</v>
      </c>
      <c r="H47" s="282">
        <f t="shared" si="3"/>
        <v>0</v>
      </c>
      <c r="I47" s="283">
        <f t="shared" si="1"/>
        <v>0</v>
      </c>
      <c r="J47" s="282">
        <f t="shared" si="7"/>
        <v>0</v>
      </c>
      <c r="K47" s="282">
        <f t="shared" si="7"/>
        <v>0</v>
      </c>
    </row>
    <row r="48" spans="1:21" s="186" customFormat="1" ht="21" customHeight="1">
      <c r="A48" s="144"/>
      <c r="B48" s="81" t="s">
        <v>341</v>
      </c>
      <c r="C48" s="81"/>
      <c r="D48" s="200"/>
      <c r="E48" s="280">
        <f>Cashflow!R38</f>
        <v>0</v>
      </c>
      <c r="F48" s="274"/>
      <c r="G48" s="281">
        <f t="shared" si="6"/>
        <v>0</v>
      </c>
      <c r="H48" s="282">
        <f t="shared" si="3"/>
        <v>0</v>
      </c>
      <c r="I48" s="283">
        <f t="shared" si="1"/>
        <v>0</v>
      </c>
      <c r="J48" s="282">
        <f t="shared" si="7"/>
        <v>0</v>
      </c>
      <c r="K48" s="282">
        <f t="shared" si="7"/>
        <v>0</v>
      </c>
    </row>
    <row r="49" spans="1:21" s="186" customFormat="1" ht="21" customHeight="1">
      <c r="A49" s="144"/>
      <c r="B49" s="81" t="s">
        <v>342</v>
      </c>
      <c r="C49" s="81"/>
      <c r="D49" s="200"/>
      <c r="E49" s="280">
        <f>Cashflow!R39</f>
        <v>0</v>
      </c>
      <c r="F49" s="274"/>
      <c r="G49" s="281">
        <f t="shared" si="6"/>
        <v>0</v>
      </c>
      <c r="H49" s="282">
        <f t="shared" si="3"/>
        <v>0</v>
      </c>
      <c r="I49" s="283">
        <f t="shared" si="1"/>
        <v>0</v>
      </c>
      <c r="J49" s="282">
        <f t="shared" si="7"/>
        <v>0</v>
      </c>
      <c r="K49" s="282">
        <f t="shared" si="7"/>
        <v>0</v>
      </c>
    </row>
    <row r="50" spans="1:21" s="186" customFormat="1" ht="21" customHeight="1">
      <c r="A50" s="228"/>
      <c r="B50" s="102" t="s">
        <v>129</v>
      </c>
      <c r="C50" s="81"/>
      <c r="D50" s="200"/>
      <c r="E50" s="280">
        <f>Cashflow!R40</f>
        <v>0</v>
      </c>
      <c r="F50" s="274"/>
      <c r="G50" s="281">
        <f t="shared" si="6"/>
        <v>0</v>
      </c>
      <c r="H50" s="282">
        <f t="shared" si="3"/>
        <v>0</v>
      </c>
      <c r="I50" s="283">
        <f t="shared" si="1"/>
        <v>0</v>
      </c>
      <c r="J50" s="282">
        <f t="shared" si="7"/>
        <v>0</v>
      </c>
      <c r="K50" s="282">
        <f t="shared" si="7"/>
        <v>0</v>
      </c>
    </row>
    <row r="51" spans="1:21" s="186" customFormat="1" ht="21" customHeight="1">
      <c r="A51" s="228"/>
      <c r="B51" s="102" t="s">
        <v>9</v>
      </c>
      <c r="C51" s="81"/>
      <c r="D51" s="200"/>
      <c r="E51" s="280">
        <f>Cashflow!R41</f>
        <v>0</v>
      </c>
      <c r="F51" s="274"/>
      <c r="G51" s="281">
        <f t="shared" si="6"/>
        <v>0</v>
      </c>
      <c r="H51" s="146"/>
      <c r="I51" s="283">
        <f t="shared" si="1"/>
        <v>0</v>
      </c>
      <c r="J51" s="146"/>
      <c r="K51" s="146"/>
    </row>
    <row r="52" spans="1:21" s="186" customFormat="1" ht="21" customHeight="1">
      <c r="A52" s="228"/>
      <c r="B52" s="102" t="s">
        <v>348</v>
      </c>
      <c r="C52" s="102"/>
      <c r="D52" s="208"/>
      <c r="E52" s="297">
        <f>Cashflow!R42</f>
        <v>0</v>
      </c>
      <c r="F52" s="274"/>
      <c r="G52" s="281">
        <f>IF(G$16&gt;0,$E52/G$16,0)</f>
        <v>0</v>
      </c>
      <c r="H52" s="282">
        <f>IF(H$16&gt;0,$E52/H$16,0)</f>
        <v>0</v>
      </c>
      <c r="I52" s="283">
        <f>IF(E$32&gt;0,$E52/E$32,0)</f>
        <v>0</v>
      </c>
      <c r="J52" s="282">
        <f>IF(J$16&gt;0,$E52/J$16,0)</f>
        <v>0</v>
      </c>
      <c r="K52" s="282">
        <f>IF(K$16&gt;0,$E52/K$16,0)</f>
        <v>0</v>
      </c>
    </row>
    <row r="53" spans="1:21" s="186" customFormat="1" ht="21" customHeight="1">
      <c r="A53" s="223"/>
      <c r="B53" s="103" t="s">
        <v>322</v>
      </c>
      <c r="C53" s="239"/>
      <c r="D53" s="240"/>
      <c r="E53" s="276">
        <f>Cashflow!R43</f>
        <v>0</v>
      </c>
      <c r="F53" s="293"/>
      <c r="G53" s="294">
        <f>IF(G$16&gt;0,$E53/G$16,0)</f>
        <v>0</v>
      </c>
      <c r="H53" s="295">
        <f>IF(H$16&gt;0,$E53/H$16,0)</f>
        <v>0</v>
      </c>
      <c r="I53" s="279">
        <f t="shared" si="1"/>
        <v>0</v>
      </c>
      <c r="J53" s="295">
        <f>IF(J$16&gt;0,$E53/J$16,0)</f>
        <v>0</v>
      </c>
      <c r="K53" s="295">
        <f>IF(K$16&gt;0,$E53/K$16,0)</f>
        <v>0</v>
      </c>
    </row>
    <row r="54" spans="1:21" s="186" customFormat="1" ht="21" customHeight="1">
      <c r="A54" s="144"/>
      <c r="B54" s="238"/>
      <c r="C54" s="81"/>
      <c r="D54" s="200"/>
      <c r="E54" s="284"/>
      <c r="F54" s="274"/>
      <c r="G54" s="281"/>
      <c r="H54" s="146"/>
      <c r="I54" s="283">
        <f t="shared" si="1"/>
        <v>0</v>
      </c>
      <c r="J54" s="146"/>
      <c r="K54" s="146"/>
    </row>
    <row r="55" spans="1:21" s="186" customFormat="1" ht="21" customHeight="1">
      <c r="A55" s="228"/>
      <c r="B55" s="102" t="s">
        <v>344</v>
      </c>
      <c r="C55" s="81"/>
      <c r="D55" s="200"/>
      <c r="E55" s="297">
        <f>Cashflow!R44</f>
        <v>0</v>
      </c>
      <c r="F55" s="274"/>
      <c r="G55" s="281">
        <f t="shared" ref="G55:H58" si="8">IF(G$16&gt;0,$E55/G$16,0)</f>
        <v>0</v>
      </c>
      <c r="H55" s="282">
        <f t="shared" si="8"/>
        <v>0</v>
      </c>
      <c r="I55" s="283">
        <f t="shared" si="1"/>
        <v>0</v>
      </c>
      <c r="J55" s="282">
        <f t="shared" ref="J55:K61" si="9">IF(J$16&gt;0,$E55/J$16,0)</f>
        <v>0</v>
      </c>
      <c r="K55" s="282">
        <f t="shared" si="9"/>
        <v>0</v>
      </c>
    </row>
    <row r="56" spans="1:21" s="186" customFormat="1" ht="21" customHeight="1">
      <c r="A56" s="144"/>
      <c r="B56" s="81" t="s">
        <v>345</v>
      </c>
      <c r="C56" s="158"/>
      <c r="D56" s="243"/>
      <c r="E56" s="297">
        <f>Cashflow!R45</f>
        <v>0</v>
      </c>
      <c r="F56" s="298"/>
      <c r="G56" s="299">
        <f t="shared" si="8"/>
        <v>0</v>
      </c>
      <c r="H56" s="300">
        <f t="shared" si="8"/>
        <v>0</v>
      </c>
      <c r="I56" s="283">
        <f t="shared" si="1"/>
        <v>0</v>
      </c>
      <c r="J56" s="300">
        <f t="shared" si="9"/>
        <v>0</v>
      </c>
      <c r="K56" s="300">
        <f t="shared" si="9"/>
        <v>0</v>
      </c>
    </row>
    <row r="57" spans="1:21" s="186" customFormat="1" ht="21" customHeight="1">
      <c r="A57" s="144"/>
      <c r="B57" s="81" t="s">
        <v>191</v>
      </c>
      <c r="C57" s="102"/>
      <c r="D57" s="208"/>
      <c r="E57" s="297">
        <f>Cashflow!R46</f>
        <v>0</v>
      </c>
      <c r="F57" s="274"/>
      <c r="G57" s="281">
        <f t="shared" si="8"/>
        <v>0</v>
      </c>
      <c r="H57" s="300">
        <f t="shared" si="8"/>
        <v>0</v>
      </c>
      <c r="I57" s="283">
        <f t="shared" si="1"/>
        <v>0</v>
      </c>
      <c r="J57" s="300">
        <f t="shared" si="9"/>
        <v>0</v>
      </c>
      <c r="K57" s="300">
        <f t="shared" si="9"/>
        <v>0</v>
      </c>
    </row>
    <row r="58" spans="1:21" s="186" customFormat="1" ht="21" customHeight="1">
      <c r="A58" s="144"/>
      <c r="B58" s="81" t="s">
        <v>367</v>
      </c>
      <c r="C58" s="244"/>
      <c r="D58" s="245"/>
      <c r="E58" s="297">
        <f>Cashflow!R47</f>
        <v>0</v>
      </c>
      <c r="F58" s="301"/>
      <c r="G58" s="281">
        <f t="shared" si="8"/>
        <v>0</v>
      </c>
      <c r="H58" s="300">
        <f t="shared" si="8"/>
        <v>0</v>
      </c>
      <c r="I58" s="283">
        <f t="shared" si="1"/>
        <v>0</v>
      </c>
      <c r="J58" s="300">
        <f t="shared" si="9"/>
        <v>0</v>
      </c>
      <c r="K58" s="300">
        <f t="shared" si="9"/>
        <v>0</v>
      </c>
    </row>
    <row r="59" spans="1:21" s="186" customFormat="1" ht="21" customHeight="1">
      <c r="A59" s="228"/>
      <c r="B59" s="102" t="s">
        <v>23</v>
      </c>
      <c r="C59" s="102"/>
      <c r="D59" s="208"/>
      <c r="E59" s="297">
        <f>Cashflow!R48</f>
        <v>0</v>
      </c>
      <c r="F59" s="274"/>
      <c r="G59" s="281">
        <f>IF(G$16&gt;0,$E59/G$16,0)</f>
        <v>0</v>
      </c>
      <c r="H59" s="282">
        <f t="shared" ref="H59:H73" si="10">IF(H$16&gt;0,$E59/H$16,0)</f>
        <v>0</v>
      </c>
      <c r="I59" s="283">
        <f t="shared" si="1"/>
        <v>0</v>
      </c>
      <c r="J59" s="282">
        <f t="shared" si="9"/>
        <v>0</v>
      </c>
      <c r="K59" s="282">
        <f t="shared" si="9"/>
        <v>0</v>
      </c>
    </row>
    <row r="60" spans="1:21" s="186" customFormat="1" ht="21" customHeight="1">
      <c r="A60" s="228"/>
      <c r="B60" s="102" t="s">
        <v>346</v>
      </c>
      <c r="C60" s="81"/>
      <c r="D60" s="200"/>
      <c r="E60" s="297">
        <f>Cashflow!R49</f>
        <v>0</v>
      </c>
      <c r="F60" s="274"/>
      <c r="G60" s="281">
        <f>IF(G$16&gt;0,$E60/G$16,0)</f>
        <v>0</v>
      </c>
      <c r="H60" s="282">
        <f t="shared" si="10"/>
        <v>0</v>
      </c>
      <c r="I60" s="283">
        <f t="shared" si="1"/>
        <v>0</v>
      </c>
      <c r="J60" s="282">
        <f t="shared" si="9"/>
        <v>0</v>
      </c>
      <c r="K60" s="282">
        <f t="shared" si="9"/>
        <v>0</v>
      </c>
    </row>
    <row r="61" spans="1:21" s="186" customFormat="1" ht="21" customHeight="1">
      <c r="A61" s="228"/>
      <c r="B61" s="102" t="s">
        <v>347</v>
      </c>
      <c r="C61" s="81"/>
      <c r="D61" s="200"/>
      <c r="E61" s="297">
        <f>Cashflow!R50</f>
        <v>0</v>
      </c>
      <c r="F61" s="274"/>
      <c r="G61" s="281">
        <f>IF(G$16&gt;0,$E61/G$16,0)</f>
        <v>0</v>
      </c>
      <c r="H61" s="282">
        <f t="shared" si="10"/>
        <v>0</v>
      </c>
      <c r="I61" s="283">
        <f t="shared" si="1"/>
        <v>0</v>
      </c>
      <c r="J61" s="282">
        <f t="shared" si="9"/>
        <v>0</v>
      </c>
      <c r="K61" s="282">
        <f t="shared" si="9"/>
        <v>0</v>
      </c>
    </row>
    <row r="62" spans="1:21" s="186" customFormat="1" ht="21" customHeight="1">
      <c r="A62" s="241"/>
      <c r="B62" s="242" t="s">
        <v>349</v>
      </c>
      <c r="C62" s="239"/>
      <c r="D62" s="240"/>
      <c r="E62" s="276">
        <f>Cashflow!R51</f>
        <v>0</v>
      </c>
      <c r="F62" s="293"/>
      <c r="G62" s="294">
        <f>IF(G$16&gt;0,$E62/G$16,0)</f>
        <v>0</v>
      </c>
      <c r="H62" s="295">
        <f>IF(H$16&gt;0,$E62/H$16,0)</f>
        <v>0</v>
      </c>
      <c r="I62" s="279">
        <f t="shared" ref="I62:I82" si="11">IF(E$32&gt;0,$E62/E$32,0)</f>
        <v>0</v>
      </c>
      <c r="J62" s="295">
        <f>IF(J$16&gt;0,$E62/J$16,0)</f>
        <v>0</v>
      </c>
      <c r="K62" s="295">
        <f>IF(K$16&gt;0,$E62/K$16,0)</f>
        <v>0</v>
      </c>
    </row>
    <row r="63" spans="1:21" s="186" customFormat="1" ht="21" customHeight="1">
      <c r="A63" s="144"/>
      <c r="B63" s="209"/>
      <c r="C63" s="81"/>
      <c r="D63" s="200"/>
      <c r="E63" s="284"/>
      <c r="F63" s="274"/>
      <c r="G63" s="281"/>
      <c r="H63" s="282"/>
      <c r="I63" s="283">
        <f t="shared" si="11"/>
        <v>0</v>
      </c>
      <c r="J63" s="282"/>
      <c r="K63" s="282"/>
    </row>
    <row r="64" spans="1:21" s="225" customFormat="1" ht="21" customHeight="1">
      <c r="A64" s="229"/>
      <c r="B64" s="230" t="s">
        <v>109</v>
      </c>
      <c r="C64" s="231"/>
      <c r="D64" s="232"/>
      <c r="E64" s="285">
        <f>Cashflow!R52</f>
        <v>0</v>
      </c>
      <c r="F64" s="286"/>
      <c r="G64" s="287">
        <f>IF(G$16&gt;0,$E64/G$16,0)</f>
        <v>0</v>
      </c>
      <c r="H64" s="289">
        <f>IF(H$16&gt;0,$E64/H$16,0)</f>
        <v>0</v>
      </c>
      <c r="I64" s="288">
        <f t="shared" si="11"/>
        <v>0</v>
      </c>
      <c r="J64" s="289">
        <f>IF(J$16&gt;0,$E64/J$16,0)</f>
        <v>0</v>
      </c>
      <c r="K64" s="289">
        <f>IF(K$16&gt;0,$E64/K$16,0)</f>
        <v>0</v>
      </c>
      <c r="M64" s="186"/>
      <c r="N64" s="186"/>
      <c r="O64" s="186"/>
      <c r="P64" s="186"/>
      <c r="Q64" s="186"/>
      <c r="R64" s="186"/>
      <c r="S64" s="186"/>
      <c r="T64" s="186"/>
      <c r="U64" s="186"/>
    </row>
    <row r="65" spans="1:21" s="186" customFormat="1" ht="21" customHeight="1">
      <c r="A65" s="144"/>
      <c r="B65" s="209"/>
      <c r="C65" s="81"/>
      <c r="D65" s="200"/>
      <c r="E65" s="284"/>
      <c r="F65" s="290"/>
      <c r="G65" s="281"/>
      <c r="H65" s="282"/>
      <c r="I65" s="283">
        <f t="shared" si="11"/>
        <v>0</v>
      </c>
      <c r="J65" s="282"/>
      <c r="K65" s="282"/>
      <c r="N65" s="233"/>
    </row>
    <row r="66" spans="1:21" s="186" customFormat="1" ht="21" customHeight="1">
      <c r="A66" s="246"/>
      <c r="B66" s="247" t="s">
        <v>350</v>
      </c>
      <c r="C66" s="102"/>
      <c r="D66" s="208"/>
      <c r="E66" s="280">
        <f>Cashflow!R54</f>
        <v>0</v>
      </c>
      <c r="F66" s="274"/>
      <c r="G66" s="281">
        <f t="shared" ref="G66:G70" si="12">IF(G$16&gt;0,$E66/G$16,0)</f>
        <v>0</v>
      </c>
      <c r="H66" s="282">
        <f t="shared" si="10"/>
        <v>0</v>
      </c>
      <c r="I66" s="283">
        <f t="shared" si="11"/>
        <v>0</v>
      </c>
      <c r="J66" s="282">
        <f t="shared" ref="J66:K70" si="13">IF(J$16&gt;0,$E66/J$16,0)</f>
        <v>0</v>
      </c>
      <c r="K66" s="282">
        <f t="shared" si="13"/>
        <v>0</v>
      </c>
    </row>
    <row r="67" spans="1:21" s="186" customFormat="1" ht="21" customHeight="1">
      <c r="A67" s="246"/>
      <c r="B67" s="247" t="s">
        <v>351</v>
      </c>
      <c r="C67" s="81"/>
      <c r="D67" s="200"/>
      <c r="E67" s="280">
        <f>Cashflow!R55</f>
        <v>0</v>
      </c>
      <c r="F67" s="274"/>
      <c r="G67" s="281">
        <f t="shared" si="12"/>
        <v>0</v>
      </c>
      <c r="H67" s="282">
        <f t="shared" si="10"/>
        <v>0</v>
      </c>
      <c r="I67" s="283">
        <f t="shared" si="11"/>
        <v>0</v>
      </c>
      <c r="J67" s="282">
        <f t="shared" si="13"/>
        <v>0</v>
      </c>
      <c r="K67" s="282">
        <f t="shared" si="13"/>
        <v>0</v>
      </c>
    </row>
    <row r="68" spans="1:21" s="186" customFormat="1" ht="21" customHeight="1">
      <c r="A68" s="246"/>
      <c r="B68" s="247" t="s">
        <v>441</v>
      </c>
      <c r="C68" s="81"/>
      <c r="D68" s="200"/>
      <c r="E68" s="280">
        <f>Cashflow!R56</f>
        <v>0</v>
      </c>
      <c r="F68" s="274"/>
      <c r="G68" s="281">
        <f t="shared" si="12"/>
        <v>0</v>
      </c>
      <c r="H68" s="282">
        <f t="shared" si="10"/>
        <v>0</v>
      </c>
      <c r="I68" s="283">
        <f t="shared" si="11"/>
        <v>0</v>
      </c>
      <c r="J68" s="282">
        <f t="shared" si="13"/>
        <v>0</v>
      </c>
      <c r="K68" s="282">
        <f t="shared" si="13"/>
        <v>0</v>
      </c>
    </row>
    <row r="69" spans="1:21" s="186" customFormat="1" ht="21" customHeight="1">
      <c r="A69" s="246"/>
      <c r="B69" s="247" t="s">
        <v>439</v>
      </c>
      <c r="C69" s="81"/>
      <c r="D69" s="200"/>
      <c r="E69" s="280">
        <f>Cashflow!R57</f>
        <v>0</v>
      </c>
      <c r="F69" s="274"/>
      <c r="G69" s="281">
        <f t="shared" si="12"/>
        <v>0</v>
      </c>
      <c r="H69" s="282">
        <f t="shared" si="10"/>
        <v>0</v>
      </c>
      <c r="I69" s="283">
        <f t="shared" si="11"/>
        <v>0</v>
      </c>
      <c r="J69" s="282">
        <f t="shared" si="13"/>
        <v>0</v>
      </c>
      <c r="K69" s="282">
        <f t="shared" si="13"/>
        <v>0</v>
      </c>
    </row>
    <row r="70" spans="1:21" s="186" customFormat="1" ht="21" customHeight="1">
      <c r="A70" s="246"/>
      <c r="B70" s="247" t="s">
        <v>440</v>
      </c>
      <c r="C70" s="81"/>
      <c r="D70" s="200"/>
      <c r="E70" s="280">
        <f>Cashflow!R58</f>
        <v>0</v>
      </c>
      <c r="F70" s="274"/>
      <c r="G70" s="281">
        <f t="shared" si="12"/>
        <v>0</v>
      </c>
      <c r="H70" s="282">
        <f t="shared" si="10"/>
        <v>0</v>
      </c>
      <c r="I70" s="283">
        <f t="shared" si="11"/>
        <v>0</v>
      </c>
      <c r="J70" s="282">
        <f t="shared" si="13"/>
        <v>0</v>
      </c>
      <c r="K70" s="282">
        <f t="shared" si="13"/>
        <v>0</v>
      </c>
    </row>
    <row r="71" spans="1:21" s="186" customFormat="1" ht="21" customHeight="1">
      <c r="A71" s="229"/>
      <c r="B71" s="230" t="s">
        <v>110</v>
      </c>
      <c r="C71" s="253"/>
      <c r="D71" s="254"/>
      <c r="E71" s="285">
        <f>Cashflow!R59</f>
        <v>0</v>
      </c>
      <c r="F71" s="304"/>
      <c r="G71" s="287">
        <f>IF(G$16&gt;0,$E71/G$16,0)</f>
        <v>0</v>
      </c>
      <c r="H71" s="289">
        <f>IF(H$16&gt;0,$E71/H$16,0)</f>
        <v>0</v>
      </c>
      <c r="I71" s="288">
        <f t="shared" si="11"/>
        <v>0</v>
      </c>
      <c r="J71" s="289">
        <f>IF(J$16&gt;0,$E71/J$16,0)</f>
        <v>0</v>
      </c>
      <c r="K71" s="289">
        <f>IF(K$16&gt;0,$E71/K$16,0)</f>
        <v>0</v>
      </c>
      <c r="M71" s="225"/>
      <c r="N71" s="225"/>
      <c r="O71" s="225"/>
      <c r="P71" s="225"/>
      <c r="Q71" s="225"/>
      <c r="R71" s="225"/>
      <c r="S71" s="225"/>
      <c r="T71" s="225"/>
      <c r="U71" s="225"/>
    </row>
    <row r="72" spans="1:21" s="186" customFormat="1" ht="21" customHeight="1">
      <c r="A72" s="144"/>
      <c r="B72" s="81"/>
      <c r="C72" s="81"/>
      <c r="D72" s="200"/>
      <c r="E72" s="284"/>
      <c r="F72" s="274"/>
      <c r="G72" s="281"/>
      <c r="H72" s="282"/>
      <c r="I72" s="283">
        <f t="shared" si="11"/>
        <v>0</v>
      </c>
      <c r="J72" s="282"/>
      <c r="K72" s="282"/>
    </row>
    <row r="73" spans="1:21" s="225" customFormat="1" ht="43.5" customHeight="1">
      <c r="A73" s="248"/>
      <c r="B73" s="464" t="s">
        <v>368</v>
      </c>
      <c r="C73" s="464"/>
      <c r="D73" s="249"/>
      <c r="E73" s="285">
        <f>Cashflow!R61</f>
        <v>0</v>
      </c>
      <c r="F73" s="286"/>
      <c r="G73" s="287">
        <f>IF(G$16&gt;0,$E73/G$16,0)</f>
        <v>0</v>
      </c>
      <c r="H73" s="289">
        <f t="shared" si="10"/>
        <v>0</v>
      </c>
      <c r="I73" s="288">
        <f t="shared" si="11"/>
        <v>0</v>
      </c>
      <c r="J73" s="289">
        <f>IF(J$16&gt;0,$E73/J$16,0)</f>
        <v>0</v>
      </c>
      <c r="K73" s="289">
        <f>IF(K$16&gt;0,$E73/K$16,0)</f>
        <v>0</v>
      </c>
      <c r="M73" s="186"/>
      <c r="N73" s="186"/>
      <c r="O73" s="186"/>
      <c r="P73" s="186"/>
      <c r="Q73" s="186"/>
      <c r="R73" s="186"/>
      <c r="S73" s="186"/>
      <c r="T73" s="186"/>
      <c r="U73" s="186"/>
    </row>
    <row r="74" spans="1:21" s="186" customFormat="1" ht="21" customHeight="1">
      <c r="A74" s="144"/>
      <c r="B74" s="81"/>
      <c r="C74" s="81"/>
      <c r="D74" s="200"/>
      <c r="E74" s="284"/>
      <c r="F74" s="274"/>
      <c r="G74" s="281"/>
      <c r="H74" s="146"/>
      <c r="I74" s="283">
        <f t="shared" si="11"/>
        <v>0</v>
      </c>
      <c r="J74" s="146"/>
      <c r="K74" s="146"/>
      <c r="N74" s="225"/>
    </row>
    <row r="75" spans="1:21" s="186" customFormat="1" ht="41.25" customHeight="1">
      <c r="A75" s="230"/>
      <c r="B75" s="465" t="s">
        <v>369</v>
      </c>
      <c r="C75" s="465"/>
      <c r="D75" s="250"/>
      <c r="E75" s="285">
        <f>Cashflow!R63</f>
        <v>0</v>
      </c>
      <c r="F75" s="302"/>
      <c r="G75" s="287">
        <f>IF(G$16&gt;0,$E75/G$16,0)</f>
        <v>0</v>
      </c>
      <c r="H75" s="285">
        <f t="shared" ref="H75:H79" si="14">IF(H$16&gt;0,$E75/H$16,0)</f>
        <v>0</v>
      </c>
      <c r="I75" s="288">
        <f t="shared" si="11"/>
        <v>0</v>
      </c>
      <c r="J75" s="285">
        <f>IF(J$16&gt;0,$E75/J$16,0)</f>
        <v>0</v>
      </c>
      <c r="K75" s="285">
        <f>IF(K$16&gt;0,$E75/K$16,0)</f>
        <v>0</v>
      </c>
      <c r="M75" s="225"/>
      <c r="O75" s="225"/>
      <c r="P75" s="225"/>
      <c r="Q75" s="225"/>
      <c r="R75" s="225"/>
      <c r="S75" s="225"/>
      <c r="T75" s="225"/>
      <c r="U75" s="225"/>
    </row>
    <row r="76" spans="1:21" s="225" customFormat="1" ht="21" customHeight="1">
      <c r="A76" s="144"/>
      <c r="B76" s="81"/>
      <c r="C76" s="234"/>
      <c r="D76" s="235"/>
      <c r="E76" s="284"/>
      <c r="F76" s="291"/>
      <c r="G76" s="281"/>
      <c r="H76" s="292"/>
      <c r="I76" s="283">
        <f t="shared" si="11"/>
        <v>0</v>
      </c>
      <c r="J76" s="292"/>
      <c r="K76" s="292"/>
      <c r="M76" s="186"/>
      <c r="N76" s="186"/>
      <c r="O76" s="186"/>
      <c r="P76" s="186"/>
      <c r="Q76" s="186"/>
      <c r="R76" s="186"/>
      <c r="S76" s="186"/>
      <c r="T76" s="186"/>
      <c r="U76" s="186"/>
    </row>
    <row r="77" spans="1:21" s="186" customFormat="1" ht="21" customHeight="1">
      <c r="A77" s="228"/>
      <c r="B77" s="102" t="s">
        <v>324</v>
      </c>
      <c r="C77" s="81"/>
      <c r="D77" s="200"/>
      <c r="E77" s="280">
        <f>SUM(Cashflow!R65:R67)</f>
        <v>0</v>
      </c>
      <c r="F77" s="274"/>
      <c r="G77" s="281">
        <f>IF(G$16&gt;0,$E77/G$16,0)</f>
        <v>0</v>
      </c>
      <c r="H77" s="282">
        <f t="shared" si="14"/>
        <v>0</v>
      </c>
      <c r="I77" s="283">
        <f t="shared" si="11"/>
        <v>0</v>
      </c>
      <c r="J77" s="282">
        <f t="shared" ref="J77:K79" si="15">IF(J$16&gt;0,$E77/J$16,0)</f>
        <v>0</v>
      </c>
      <c r="K77" s="282">
        <f t="shared" si="15"/>
        <v>0</v>
      </c>
    </row>
    <row r="78" spans="1:21" s="186" customFormat="1" ht="21" customHeight="1">
      <c r="A78" s="228"/>
      <c r="B78" s="102" t="s">
        <v>358</v>
      </c>
      <c r="C78" s="81"/>
      <c r="D78" s="200"/>
      <c r="E78" s="280">
        <f>Cashflow!R68</f>
        <v>0</v>
      </c>
      <c r="F78" s="274"/>
      <c r="G78" s="281">
        <f>IF(G$16&gt;0,$E78/G$16,0)</f>
        <v>0</v>
      </c>
      <c r="H78" s="282">
        <f t="shared" si="14"/>
        <v>0</v>
      </c>
      <c r="I78" s="283">
        <f t="shared" si="11"/>
        <v>0</v>
      </c>
      <c r="J78" s="282">
        <f t="shared" si="15"/>
        <v>0</v>
      </c>
      <c r="K78" s="282">
        <f t="shared" si="15"/>
        <v>0</v>
      </c>
    </row>
    <row r="79" spans="1:21" s="186" customFormat="1" ht="21" customHeight="1">
      <c r="A79" s="228"/>
      <c r="B79" s="102" t="s">
        <v>16</v>
      </c>
      <c r="C79" s="81"/>
      <c r="D79" s="200"/>
      <c r="E79" s="280">
        <f>Cashflow!R69</f>
        <v>0</v>
      </c>
      <c r="F79" s="274"/>
      <c r="G79" s="281">
        <f>IF(G$16&gt;0,$E79/G$16,0)</f>
        <v>0</v>
      </c>
      <c r="H79" s="282">
        <f t="shared" si="14"/>
        <v>0</v>
      </c>
      <c r="I79" s="283">
        <f t="shared" si="11"/>
        <v>0</v>
      </c>
      <c r="J79" s="282">
        <f t="shared" si="15"/>
        <v>0</v>
      </c>
      <c r="K79" s="282">
        <f t="shared" si="15"/>
        <v>0</v>
      </c>
    </row>
    <row r="80" spans="1:21" s="225" customFormat="1" ht="21" customHeight="1">
      <c r="A80" s="223"/>
      <c r="B80" s="103" t="s">
        <v>111</v>
      </c>
      <c r="C80" s="251"/>
      <c r="D80" s="252"/>
      <c r="E80" s="276">
        <f>Cashflow!R70</f>
        <v>0</v>
      </c>
      <c r="F80" s="303"/>
      <c r="G80" s="294">
        <f>IF(G$16&gt;0,$E80/G$16,0)</f>
        <v>0</v>
      </c>
      <c r="H80" s="295">
        <f>IF(H$16&gt;0,$E80/H$16,0)</f>
        <v>0</v>
      </c>
      <c r="I80" s="279">
        <f t="shared" si="11"/>
        <v>0</v>
      </c>
      <c r="J80" s="295">
        <f>IF(J$16&gt;0,$E80/J$16,0)</f>
        <v>0</v>
      </c>
      <c r="K80" s="295">
        <f>IF(K$16&gt;0,$E80/K$16,0)</f>
        <v>0</v>
      </c>
      <c r="M80" s="186"/>
      <c r="N80" s="186"/>
      <c r="O80" s="186"/>
      <c r="P80" s="186"/>
      <c r="Q80" s="186"/>
      <c r="R80" s="186"/>
      <c r="S80" s="186"/>
      <c r="T80" s="186"/>
      <c r="U80" s="186"/>
    </row>
    <row r="81" spans="1:21" s="186" customFormat="1" ht="21" customHeight="1">
      <c r="A81" s="144"/>
      <c r="B81" s="81"/>
      <c r="C81" s="81"/>
      <c r="D81" s="200"/>
      <c r="E81" s="284"/>
      <c r="F81" s="274"/>
      <c r="G81" s="281"/>
      <c r="H81" s="146"/>
      <c r="I81" s="283">
        <f t="shared" si="11"/>
        <v>0</v>
      </c>
      <c r="J81" s="146"/>
      <c r="K81" s="146"/>
    </row>
    <row r="82" spans="1:21" s="186" customFormat="1" ht="21" customHeight="1">
      <c r="A82" s="228"/>
      <c r="B82" s="102" t="s">
        <v>370</v>
      </c>
      <c r="C82" s="81"/>
      <c r="D82" s="200"/>
      <c r="E82" s="280">
        <f>SUM(Cashflow!R71:R73)</f>
        <v>0</v>
      </c>
      <c r="F82" s="274"/>
      <c r="G82" s="281">
        <f>IF(G$16&gt;0,$E82/G$16,0)</f>
        <v>0</v>
      </c>
      <c r="H82" s="282">
        <f>IF(H$16&gt;0,$E82/H$16,0)</f>
        <v>0</v>
      </c>
      <c r="I82" s="283">
        <f t="shared" si="11"/>
        <v>0</v>
      </c>
      <c r="J82" s="282">
        <f t="shared" ref="J82:K86" si="16">IF(J$16&gt;0,$E82/J$16,0)</f>
        <v>0</v>
      </c>
      <c r="K82" s="282">
        <f t="shared" si="16"/>
        <v>0</v>
      </c>
    </row>
    <row r="83" spans="1:21" s="186" customFormat="1" ht="21" customHeight="1">
      <c r="A83" s="228"/>
      <c r="B83" s="102" t="s">
        <v>380</v>
      </c>
      <c r="C83" s="81"/>
      <c r="D83" s="200"/>
      <c r="E83" s="280">
        <f>Cashflow!R74</f>
        <v>0</v>
      </c>
      <c r="F83" s="274"/>
      <c r="G83" s="281"/>
      <c r="H83" s="282"/>
      <c r="I83" s="283"/>
      <c r="J83" s="282">
        <f t="shared" si="16"/>
        <v>0</v>
      </c>
      <c r="K83" s="282">
        <f t="shared" si="16"/>
        <v>0</v>
      </c>
    </row>
    <row r="84" spans="1:21" s="186" customFormat="1" ht="21" customHeight="1">
      <c r="A84" s="228"/>
      <c r="B84" s="102" t="s">
        <v>362</v>
      </c>
      <c r="C84" s="81"/>
      <c r="D84" s="200"/>
      <c r="E84" s="280">
        <f>Cashflow!R75</f>
        <v>0</v>
      </c>
      <c r="F84" s="274"/>
      <c r="G84" s="281">
        <f>IF(G$16&gt;0,$E84/G$16,0)</f>
        <v>0</v>
      </c>
      <c r="H84" s="282">
        <f t="shared" ref="H84:I97" si="17">IF(H$16&gt;0,$E84/H$16,0)</f>
        <v>0</v>
      </c>
      <c r="I84" s="283">
        <f>IF(E$32&gt;0,$E84/E$32,0)</f>
        <v>0</v>
      </c>
      <c r="J84" s="282">
        <f t="shared" si="16"/>
        <v>0</v>
      </c>
      <c r="K84" s="282">
        <f t="shared" si="16"/>
        <v>0</v>
      </c>
    </row>
    <row r="85" spans="1:21" s="186" customFormat="1" ht="21" customHeight="1">
      <c r="A85" s="144"/>
      <c r="B85" s="102" t="s">
        <v>371</v>
      </c>
      <c r="C85" s="81"/>
      <c r="D85" s="200"/>
      <c r="E85" s="280">
        <f>Cashflow!R76</f>
        <v>0</v>
      </c>
      <c r="F85" s="274"/>
      <c r="G85" s="281">
        <f>IF(G$16&gt;0,$E85/G$16,0)</f>
        <v>0</v>
      </c>
      <c r="H85" s="281">
        <f t="shared" si="17"/>
        <v>0</v>
      </c>
      <c r="I85" s="281">
        <f t="shared" si="17"/>
        <v>0</v>
      </c>
      <c r="J85" s="281">
        <f t="shared" si="16"/>
        <v>0</v>
      </c>
      <c r="K85" s="281">
        <f t="shared" si="16"/>
        <v>0</v>
      </c>
    </row>
    <row r="86" spans="1:21" s="186" customFormat="1" ht="21" customHeight="1">
      <c r="A86" s="144"/>
      <c r="B86" s="102" t="s">
        <v>382</v>
      </c>
      <c r="C86" s="81"/>
      <c r="D86" s="200"/>
      <c r="E86" s="280">
        <f>Cashflow!R77</f>
        <v>0</v>
      </c>
      <c r="F86" s="274"/>
      <c r="G86" s="281">
        <f>IF(G$16&gt;0,$E86/G$16,0)</f>
        <v>0</v>
      </c>
      <c r="H86" s="281">
        <f t="shared" si="17"/>
        <v>0</v>
      </c>
      <c r="I86" s="281">
        <f t="shared" si="17"/>
        <v>0</v>
      </c>
      <c r="J86" s="281">
        <f t="shared" si="16"/>
        <v>0</v>
      </c>
      <c r="K86" s="281">
        <f t="shared" si="16"/>
        <v>0</v>
      </c>
    </row>
    <row r="87" spans="1:21" s="186" customFormat="1" ht="21" customHeight="1">
      <c r="A87" s="223"/>
      <c r="B87" s="103" t="s">
        <v>112</v>
      </c>
      <c r="C87" s="103"/>
      <c r="D87" s="224"/>
      <c r="E87" s="276">
        <f>Cashflow!R78</f>
        <v>0</v>
      </c>
      <c r="F87" s="277"/>
      <c r="G87" s="294">
        <f>IF(G$16&gt;0,$E87/G$16,0)</f>
        <v>0</v>
      </c>
      <c r="H87" s="276">
        <f>IF(H$16&gt;0,$E87/H$16,0)</f>
        <v>0</v>
      </c>
      <c r="I87" s="279">
        <f t="shared" ref="I87:I97" si="18">IF(E$32&gt;0,$E87/E$32,0)</f>
        <v>0</v>
      </c>
      <c r="J87" s="276">
        <f>IF(J$16&gt;0,$E87/J$16,0)</f>
        <v>0</v>
      </c>
      <c r="K87" s="276">
        <f>IF(K$16&gt;0,$E87/K$16,0)</f>
        <v>0</v>
      </c>
      <c r="N87" s="225"/>
    </row>
    <row r="88" spans="1:21" s="186" customFormat="1" ht="21" customHeight="1">
      <c r="A88" s="144"/>
      <c r="B88" s="81"/>
      <c r="C88" s="81"/>
      <c r="D88" s="200"/>
      <c r="E88" s="284"/>
      <c r="F88" s="274"/>
      <c r="G88" s="281"/>
      <c r="H88" s="282"/>
      <c r="I88" s="283">
        <f t="shared" si="18"/>
        <v>0</v>
      </c>
      <c r="J88" s="282"/>
      <c r="K88" s="282"/>
    </row>
    <row r="89" spans="1:21" s="225" customFormat="1" ht="21" customHeight="1">
      <c r="A89" s="248"/>
      <c r="B89" s="230" t="s">
        <v>113</v>
      </c>
      <c r="C89" s="255"/>
      <c r="D89" s="249"/>
      <c r="E89" s="285">
        <f>Cashflow!R80</f>
        <v>0</v>
      </c>
      <c r="F89" s="286"/>
      <c r="G89" s="287">
        <f>IF(G$16&gt;0,$E89/G$16,0)</f>
        <v>0</v>
      </c>
      <c r="H89" s="289">
        <f t="shared" si="17"/>
        <v>0</v>
      </c>
      <c r="I89" s="288">
        <f t="shared" si="18"/>
        <v>0</v>
      </c>
      <c r="J89" s="289">
        <f>IF(J$16&gt;0,$E89/J$16,0)</f>
        <v>0</v>
      </c>
      <c r="K89" s="289">
        <f>IF(K$16&gt;0,$E89/K$16,0)</f>
        <v>0</v>
      </c>
      <c r="M89" s="186"/>
      <c r="O89" s="186"/>
      <c r="P89" s="186"/>
      <c r="Q89" s="186"/>
      <c r="R89" s="186"/>
      <c r="S89" s="186"/>
      <c r="T89" s="186"/>
      <c r="U89" s="186"/>
    </row>
    <row r="90" spans="1:21" s="186" customFormat="1" ht="21" customHeight="1">
      <c r="A90" s="256"/>
      <c r="B90" s="257"/>
      <c r="C90" s="81"/>
      <c r="D90" s="200"/>
      <c r="E90" s="284"/>
      <c r="F90" s="274"/>
      <c r="G90" s="281"/>
      <c r="H90" s="282"/>
      <c r="I90" s="283">
        <f t="shared" si="18"/>
        <v>0</v>
      </c>
      <c r="J90" s="282"/>
      <c r="K90" s="282"/>
    </row>
    <row r="91" spans="1:21" s="186" customFormat="1" ht="21" customHeight="1">
      <c r="A91" s="144"/>
      <c r="B91" s="102" t="s">
        <v>72</v>
      </c>
      <c r="C91" s="81"/>
      <c r="D91" s="200"/>
      <c r="E91" s="280">
        <f>Cashflow!R81</f>
        <v>0</v>
      </c>
      <c r="F91" s="274"/>
      <c r="G91" s="281">
        <f>IF(G$16&gt;0,$E91/G$16,0)</f>
        <v>0</v>
      </c>
      <c r="H91" s="282">
        <f t="shared" si="17"/>
        <v>0</v>
      </c>
      <c r="I91" s="283">
        <f t="shared" si="18"/>
        <v>0</v>
      </c>
      <c r="J91" s="282">
        <f t="shared" ref="J91:K94" si="19">IF(J$16&gt;0,$E91/J$16,0)</f>
        <v>0</v>
      </c>
      <c r="K91" s="282">
        <f t="shared" si="19"/>
        <v>0</v>
      </c>
    </row>
    <row r="92" spans="1:21" s="186" customFormat="1" ht="21" customHeight="1">
      <c r="A92" s="246"/>
      <c r="B92" s="247" t="s">
        <v>364</v>
      </c>
      <c r="C92" s="81"/>
      <c r="D92" s="200"/>
      <c r="E92" s="280">
        <f>Cashflow!R82</f>
        <v>0</v>
      </c>
      <c r="F92" s="274"/>
      <c r="G92" s="281">
        <f>IF(G$16&gt;0,$E92/G$16,0)</f>
        <v>0</v>
      </c>
      <c r="H92" s="282">
        <f t="shared" si="17"/>
        <v>0</v>
      </c>
      <c r="I92" s="283">
        <f t="shared" si="18"/>
        <v>0</v>
      </c>
      <c r="J92" s="282">
        <f t="shared" si="19"/>
        <v>0</v>
      </c>
      <c r="K92" s="282">
        <f t="shared" si="19"/>
        <v>0</v>
      </c>
    </row>
    <row r="93" spans="1:21" s="186" customFormat="1" ht="21" customHeight="1">
      <c r="A93" s="246"/>
      <c r="B93" s="247" t="s">
        <v>373</v>
      </c>
      <c r="C93" s="81"/>
      <c r="D93" s="200"/>
      <c r="E93" s="280">
        <f>Cashflow!R83</f>
        <v>0</v>
      </c>
      <c r="F93" s="274"/>
      <c r="G93" s="281">
        <f>IF(G$16&gt;0,$E93/G$16,0)</f>
        <v>0</v>
      </c>
      <c r="H93" s="282">
        <f t="shared" si="17"/>
        <v>0</v>
      </c>
      <c r="I93" s="283">
        <f t="shared" si="18"/>
        <v>0</v>
      </c>
      <c r="J93" s="282">
        <f t="shared" si="19"/>
        <v>0</v>
      </c>
      <c r="K93" s="282">
        <f t="shared" si="19"/>
        <v>0</v>
      </c>
    </row>
    <row r="94" spans="1:21" s="186" customFormat="1" ht="21" customHeight="1">
      <c r="A94" s="246"/>
      <c r="B94" s="247" t="s">
        <v>33</v>
      </c>
      <c r="C94" s="102"/>
      <c r="D94" s="208"/>
      <c r="E94" s="280">
        <f>Cashflow!R84</f>
        <v>0</v>
      </c>
      <c r="F94" s="274"/>
      <c r="G94" s="281">
        <f>IF(G$16&gt;0,$E94/G$16,0)</f>
        <v>0</v>
      </c>
      <c r="H94" s="282">
        <f t="shared" si="17"/>
        <v>0</v>
      </c>
      <c r="I94" s="283">
        <f t="shared" si="18"/>
        <v>0</v>
      </c>
      <c r="J94" s="282">
        <f t="shared" si="19"/>
        <v>0</v>
      </c>
      <c r="K94" s="282">
        <f t="shared" si="19"/>
        <v>0</v>
      </c>
    </row>
    <row r="95" spans="1:21" s="186" customFormat="1" ht="21" customHeight="1">
      <c r="A95" s="229"/>
      <c r="B95" s="230" t="s">
        <v>372</v>
      </c>
      <c r="C95" s="253"/>
      <c r="D95" s="254"/>
      <c r="E95" s="285">
        <f>Cashflow!R85</f>
        <v>0</v>
      </c>
      <c r="F95" s="304"/>
      <c r="G95" s="287">
        <f>IF(G$16&gt;0,$E95/G$16,0)</f>
        <v>0</v>
      </c>
      <c r="H95" s="289">
        <f>IF(H$16&gt;0,$E95/H$16,0)</f>
        <v>0</v>
      </c>
      <c r="I95" s="288">
        <f t="shared" si="18"/>
        <v>0</v>
      </c>
      <c r="J95" s="289">
        <f>IF(J$16&gt;0,$E95/J$16,0)</f>
        <v>0</v>
      </c>
      <c r="K95" s="289">
        <f>IF(K$16&gt;0,$E95/K$16,0)</f>
        <v>0</v>
      </c>
      <c r="M95" s="225"/>
      <c r="O95" s="225"/>
      <c r="P95" s="225"/>
      <c r="Q95" s="225"/>
      <c r="R95" s="225"/>
      <c r="S95" s="225"/>
      <c r="T95" s="225"/>
      <c r="U95" s="225"/>
    </row>
    <row r="96" spans="1:21" s="186" customFormat="1" ht="21" customHeight="1">
      <c r="A96" s="144"/>
      <c r="B96" s="81"/>
      <c r="C96" s="81"/>
      <c r="D96" s="200"/>
      <c r="E96" s="284"/>
      <c r="F96" s="274"/>
      <c r="G96" s="281"/>
      <c r="H96" s="282"/>
      <c r="I96" s="283">
        <f t="shared" si="18"/>
        <v>0</v>
      </c>
      <c r="J96" s="282"/>
      <c r="K96" s="282"/>
    </row>
    <row r="97" spans="1:21" s="186" customFormat="1" ht="21" customHeight="1">
      <c r="A97" s="229"/>
      <c r="B97" s="230" t="s">
        <v>82</v>
      </c>
      <c r="C97" s="253"/>
      <c r="D97" s="254"/>
      <c r="E97" s="285">
        <f>Cashflow!R87</f>
        <v>0</v>
      </c>
      <c r="F97" s="304"/>
      <c r="G97" s="287">
        <f>IF(G$16&gt;0,$E97/G$16,0)</f>
        <v>0</v>
      </c>
      <c r="H97" s="289">
        <f t="shared" si="17"/>
        <v>0</v>
      </c>
      <c r="I97" s="288">
        <f t="shared" si="18"/>
        <v>0</v>
      </c>
      <c r="J97" s="289">
        <f>IF(J$16&gt;0,$E97/J$16,0)</f>
        <v>0</v>
      </c>
      <c r="K97" s="289">
        <f>IF(K$16&gt;0,$E97/K$16,0)</f>
        <v>0</v>
      </c>
      <c r="M97" s="225"/>
      <c r="O97" s="225"/>
      <c r="P97" s="225"/>
      <c r="Q97" s="225"/>
      <c r="R97" s="225"/>
      <c r="S97" s="225"/>
      <c r="T97" s="225"/>
      <c r="U97" s="225"/>
    </row>
    <row r="98" spans="1:21" ht="21" customHeight="1">
      <c r="A98" s="29"/>
      <c r="B98" s="40"/>
      <c r="C98" s="40"/>
      <c r="D98" s="33"/>
      <c r="E98" s="305"/>
      <c r="F98" s="306"/>
      <c r="G98" s="307"/>
      <c r="H98" s="308"/>
      <c r="I98" s="308"/>
      <c r="J98" s="308"/>
      <c r="K98" s="308"/>
    </row>
    <row r="100" spans="1:21" ht="15.6" customHeight="1">
      <c r="N100" s="34"/>
    </row>
  </sheetData>
  <sheetProtection algorithmName="SHA-512" hashValue="gnFgr0QfsJBNmo0Zu0/a8hYqsBU3RHl3m4dvrWimVdCh/xIfHHCzqF9oDxwjYqY3sQeI1/+yPlxrKksZvF4Sfg==" saltValue="t1WCKZ8sUYJphANCp2leyQ==" spinCount="100000" sheet="1" objects="1" scenarios="1" formatColumns="0" formatRows="0"/>
  <mergeCells count="3">
    <mergeCell ref="B73:C73"/>
    <mergeCell ref="B75:C75"/>
    <mergeCell ref="B14:C14"/>
  </mergeCells>
  <conditionalFormatting sqref="E25">
    <cfRule type="expression" dxfId="4" priority="4">
      <formula>IF(MilkPriceUnits=1,TRUE,FALSE)</formula>
    </cfRule>
  </conditionalFormatting>
  <conditionalFormatting sqref="E24">
    <cfRule type="expression" dxfId="3" priority="3">
      <formula>IF(MilkPriceUnits&lt;&gt;1,TRUE,FALSE)</formula>
    </cfRule>
  </conditionalFormatting>
  <conditionalFormatting sqref="N26">
    <cfRule type="expression" dxfId="2" priority="1">
      <formula>IF(MilkPriceUnits&lt;&gt;1,TRUE,FALSE)</formula>
    </cfRule>
  </conditionalFormatting>
  <conditionalFormatting sqref="N32">
    <cfRule type="expression" dxfId="1" priority="2">
      <formula>IF(MilkPriceUnits=1,TRUE,FALSE)</formula>
    </cfRule>
  </conditionalFormatting>
  <pageMargins left="0.23622047244094491" right="0.23622047244094491" top="0.15748031496062992" bottom="0.15748031496062992" header="0.11811023622047245" footer="0.11811023622047245"/>
  <pageSetup paperSize="9" scale="4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53"/>
  <sheetViews>
    <sheetView showGridLines="0" showRowColHeaders="0" view="pageBreakPreview" zoomScaleNormal="100" zoomScaleSheetLayoutView="100" workbookViewId="0">
      <selection activeCell="L1" sqref="L1"/>
    </sheetView>
  </sheetViews>
  <sheetFormatPr defaultRowHeight="15"/>
  <cols>
    <col min="11" max="11" width="15.28515625" customWidth="1"/>
    <col min="12" max="12" width="19.42578125" customWidth="1"/>
  </cols>
  <sheetData>
    <row r="53" ht="12" customHeight="1"/>
  </sheetData>
  <sheetProtection algorithmName="SHA-512" hashValue="Ul+PD+cI7qHotIX5X4uQmv4pPtKSi31I1Kpriuyh751YPpbSG4I11VudB7cjyefuEM4wy5uS4+kHrRYvHlZpcg==" saltValue="pgmWMeOkNxNiBO2ucnIrtA==" spinCount="100000" sheet="1" objects="1" scenarios="1" formatColumns="0" formatRows="0"/>
  <pageMargins left="0.7" right="0.7" top="0.75" bottom="0.75" header="0.3" footer="0.3"/>
  <pageSetup paperSize="9" scale="8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AO1045"/>
  <sheetViews>
    <sheetView topLeftCell="A61" zoomScale="90" zoomScaleNormal="90" workbookViewId="0">
      <pane xSplit="15" topLeftCell="P1" activePane="topRight" state="frozen"/>
      <selection pane="topRight" activeCell="R82" sqref="R82"/>
    </sheetView>
  </sheetViews>
  <sheetFormatPr defaultColWidth="8.85546875" defaultRowHeight="15"/>
  <cols>
    <col min="1" max="1" width="49.140625" bestFit="1" customWidth="1"/>
    <col min="2" max="2" width="19" bestFit="1" customWidth="1"/>
    <col min="3" max="3" width="3.28515625" style="36" customWidth="1"/>
    <col min="4" max="4" width="6.7109375" style="448" customWidth="1"/>
    <col min="5" max="5" width="6.7109375" style="451" customWidth="1"/>
    <col min="6" max="6" width="6.7109375" style="37" customWidth="1"/>
    <col min="7" max="7" width="6.7109375" style="38" customWidth="1"/>
    <col min="8" max="15" width="6.7109375" customWidth="1"/>
    <col min="16" max="16" width="3.85546875" style="36" customWidth="1"/>
    <col min="17" max="17" width="4.28515625" customWidth="1"/>
    <col min="18" max="18" width="49.5703125" customWidth="1"/>
    <col min="19" max="19" width="25" customWidth="1"/>
    <col min="20" max="20" width="22.5703125" customWidth="1"/>
    <col min="21" max="21" width="6.140625" customWidth="1"/>
    <col min="22" max="22" width="4.28515625" customWidth="1"/>
    <col min="23" max="23" width="49.5703125" customWidth="1"/>
    <col min="24" max="24" width="25" customWidth="1"/>
    <col min="25" max="25" width="27.28515625" customWidth="1"/>
    <col min="26" max="26" width="7.85546875" customWidth="1"/>
    <col min="27" max="27" width="4.28515625" customWidth="1"/>
    <col min="28" max="28" width="49.5703125" customWidth="1"/>
    <col min="29" max="29" width="25" customWidth="1"/>
    <col min="30" max="30" width="17.140625" customWidth="1"/>
    <col min="31" max="31" width="6.28515625" customWidth="1"/>
    <col min="32" max="32" width="4.28515625" customWidth="1"/>
    <col min="33" max="33" width="49.5703125" customWidth="1"/>
    <col min="34" max="34" width="25" customWidth="1"/>
    <col min="35" max="35" width="17.140625" customWidth="1"/>
    <col min="36" max="36" width="6.42578125" customWidth="1"/>
    <col min="37" max="37" width="4.28515625" customWidth="1"/>
    <col min="38" max="38" width="49.5703125" bestFit="1" customWidth="1"/>
    <col min="39" max="39" width="25" bestFit="1" customWidth="1"/>
    <col min="40" max="40" width="17.140625" customWidth="1"/>
    <col min="41" max="41" width="6.7109375" customWidth="1"/>
    <col min="42" max="42" width="4.5703125" customWidth="1"/>
  </cols>
  <sheetData>
    <row r="1" spans="1:41" ht="23.25">
      <c r="A1" s="421" t="s">
        <v>404</v>
      </c>
      <c r="B1" s="422">
        <v>1</v>
      </c>
      <c r="C1"/>
      <c r="D1" s="445" t="s">
        <v>462</v>
      </c>
      <c r="E1" s="445"/>
      <c r="F1" s="340" t="s">
        <v>464</v>
      </c>
      <c r="G1" s="340"/>
      <c r="H1" s="340" t="s">
        <v>465</v>
      </c>
      <c r="I1" s="340"/>
      <c r="J1" s="340" t="s">
        <v>466</v>
      </c>
      <c r="K1" s="340"/>
      <c r="L1" s="340" t="s">
        <v>467</v>
      </c>
      <c r="M1" s="340"/>
      <c r="N1" s="340" t="s">
        <v>468</v>
      </c>
      <c r="O1" s="340"/>
      <c r="P1"/>
      <c r="Q1" s="345"/>
      <c r="R1" s="346" t="s">
        <v>194</v>
      </c>
      <c r="S1" s="347"/>
      <c r="T1" s="347" t="s">
        <v>306</v>
      </c>
      <c r="U1" s="338"/>
      <c r="V1" s="345"/>
      <c r="W1" s="346" t="s">
        <v>194</v>
      </c>
      <c r="X1" s="347"/>
      <c r="Y1" s="347" t="s">
        <v>402</v>
      </c>
      <c r="Z1" s="338"/>
      <c r="AA1" s="345"/>
      <c r="AB1" s="346" t="s">
        <v>194</v>
      </c>
      <c r="AC1" s="347"/>
      <c r="AD1" s="347" t="s">
        <v>384</v>
      </c>
      <c r="AE1" s="338"/>
      <c r="AF1" s="345"/>
      <c r="AG1" s="346" t="s">
        <v>194</v>
      </c>
      <c r="AH1" s="347"/>
      <c r="AI1" s="347" t="s">
        <v>405</v>
      </c>
      <c r="AJ1" s="338"/>
      <c r="AK1" s="345"/>
      <c r="AL1" s="346" t="s">
        <v>194</v>
      </c>
      <c r="AM1" s="347"/>
      <c r="AN1" s="347" t="s">
        <v>442</v>
      </c>
      <c r="AO1" s="338"/>
    </row>
    <row r="2" spans="1:41">
      <c r="C2"/>
      <c r="D2" s="446" t="s">
        <v>461</v>
      </c>
      <c r="E2" s="446" t="s">
        <v>460</v>
      </c>
      <c r="F2" s="341" t="s">
        <v>461</v>
      </c>
      <c r="G2" s="341" t="s">
        <v>460</v>
      </c>
      <c r="H2" s="341" t="s">
        <v>461</v>
      </c>
      <c r="I2" s="341" t="s">
        <v>460</v>
      </c>
      <c r="J2" s="341" t="s">
        <v>461</v>
      </c>
      <c r="K2" s="341" t="s">
        <v>460</v>
      </c>
      <c r="L2" s="341" t="s">
        <v>461</v>
      </c>
      <c r="M2" s="341" t="s">
        <v>460</v>
      </c>
      <c r="N2" s="341" t="s">
        <v>461</v>
      </c>
      <c r="O2" s="341" t="s">
        <v>460</v>
      </c>
      <c r="P2"/>
    </row>
    <row r="3" spans="1:41" ht="21">
      <c r="A3" t="s">
        <v>669</v>
      </c>
      <c r="B3" s="59"/>
      <c r="C3"/>
      <c r="D3" s="447"/>
      <c r="E3" s="447"/>
      <c r="F3" s="342"/>
      <c r="G3" s="342"/>
      <c r="H3" s="342"/>
      <c r="I3" s="342"/>
      <c r="J3" s="342"/>
      <c r="K3" s="342"/>
      <c r="L3" s="342"/>
      <c r="M3" s="342"/>
      <c r="N3" s="342"/>
      <c r="O3" s="342"/>
      <c r="P3"/>
      <c r="Q3" s="348"/>
      <c r="R3" s="349" t="s">
        <v>307</v>
      </c>
      <c r="S3" s="350"/>
      <c r="T3" s="350"/>
      <c r="V3" s="348"/>
      <c r="W3" s="349" t="s">
        <v>307</v>
      </c>
      <c r="X3" s="350"/>
      <c r="Y3" s="350"/>
      <c r="AA3" s="348"/>
      <c r="AB3" s="349" t="s">
        <v>307</v>
      </c>
      <c r="AC3" s="350"/>
      <c r="AD3" s="350"/>
      <c r="AF3" s="348"/>
      <c r="AG3" s="349" t="s">
        <v>307</v>
      </c>
      <c r="AH3" s="350"/>
      <c r="AI3" s="350"/>
      <c r="AK3" s="348"/>
      <c r="AL3" s="349" t="s">
        <v>307</v>
      </c>
      <c r="AM3" s="350"/>
      <c r="AN3" s="350"/>
    </row>
    <row r="4" spans="1:41" ht="18">
      <c r="A4" t="s">
        <v>670</v>
      </c>
      <c r="B4" s="442">
        <f t="shared" ref="B4:B9" ca="1" si="0">IF(E4=0,INDIRECT(D4),SUM(INDIRECT(D4),INDIRECT(E4)))</f>
        <v>1504062</v>
      </c>
      <c r="C4"/>
      <c r="D4" s="450" t="str">
        <f t="shared" ref="D4:E9" ca="1" si="1">OFFSET(D4,0,$B$1*2)</f>
        <v>T26</v>
      </c>
      <c r="E4" s="450">
        <f t="shared" ca="1" si="1"/>
        <v>0</v>
      </c>
      <c r="F4" s="37" t="s">
        <v>674</v>
      </c>
      <c r="G4" s="37"/>
      <c r="H4" s="343" t="s">
        <v>680</v>
      </c>
      <c r="I4" s="343"/>
      <c r="J4" s="343" t="s">
        <v>686</v>
      </c>
      <c r="K4" s="343"/>
      <c r="L4" s="453" t="s">
        <v>705</v>
      </c>
      <c r="M4" s="453"/>
      <c r="N4" s="452" t="s">
        <v>697</v>
      </c>
      <c r="O4" s="452"/>
      <c r="P4"/>
      <c r="Q4" s="351"/>
      <c r="R4" s="352"/>
      <c r="S4" s="352"/>
      <c r="T4" s="352"/>
      <c r="V4" s="351"/>
      <c r="W4" s="352"/>
      <c r="X4" s="352"/>
      <c r="Y4" s="352"/>
      <c r="AA4" s="351"/>
      <c r="AB4" s="352"/>
      <c r="AC4" s="352"/>
      <c r="AD4" s="352"/>
      <c r="AF4" s="351"/>
      <c r="AG4" s="352"/>
      <c r="AH4" s="352"/>
      <c r="AI4" s="352"/>
      <c r="AK4" s="351"/>
      <c r="AL4" s="352"/>
      <c r="AM4" s="352"/>
      <c r="AN4" s="352"/>
    </row>
    <row r="5" spans="1:41" ht="18">
      <c r="A5" t="s">
        <v>671</v>
      </c>
      <c r="B5" s="443">
        <f t="shared" ca="1" si="0"/>
        <v>260</v>
      </c>
      <c r="C5"/>
      <c r="D5" s="450" t="str">
        <f t="shared" ca="1" si="1"/>
        <v>T20</v>
      </c>
      <c r="E5" s="450">
        <f t="shared" ca="1" si="1"/>
        <v>0</v>
      </c>
      <c r="F5" s="452" t="s">
        <v>675</v>
      </c>
      <c r="G5" s="452"/>
      <c r="H5" s="452" t="s">
        <v>681</v>
      </c>
      <c r="I5" s="452"/>
      <c r="J5" s="452" t="s">
        <v>687</v>
      </c>
      <c r="K5" s="452"/>
      <c r="L5" s="452" t="s">
        <v>692</v>
      </c>
      <c r="M5" s="452"/>
      <c r="N5" s="452" t="s">
        <v>698</v>
      </c>
      <c r="O5" s="452"/>
      <c r="P5"/>
      <c r="Q5" s="351"/>
      <c r="R5" s="352" t="s">
        <v>195</v>
      </c>
      <c r="S5" s="468" t="s">
        <v>399</v>
      </c>
      <c r="T5" s="468"/>
      <c r="V5" s="351"/>
      <c r="W5" s="352" t="s">
        <v>195</v>
      </c>
      <c r="X5" s="468" t="s">
        <v>403</v>
      </c>
      <c r="Y5" s="468"/>
      <c r="AA5" s="351"/>
      <c r="AB5" s="352" t="s">
        <v>195</v>
      </c>
      <c r="AC5" s="468" t="s">
        <v>385</v>
      </c>
      <c r="AD5" s="468"/>
      <c r="AF5" s="351"/>
      <c r="AG5" s="352" t="s">
        <v>195</v>
      </c>
      <c r="AH5" s="468" t="s">
        <v>385</v>
      </c>
      <c r="AI5" s="468"/>
      <c r="AK5" s="351"/>
      <c r="AL5" s="352" t="s">
        <v>195</v>
      </c>
      <c r="AM5" s="468" t="s">
        <v>443</v>
      </c>
      <c r="AN5" s="468"/>
    </row>
    <row r="6" spans="1:41" ht="18">
      <c r="A6" t="s">
        <v>216</v>
      </c>
      <c r="B6" s="454">
        <f t="shared" ca="1" si="0"/>
        <v>4.5400000000000003E-2</v>
      </c>
      <c r="C6"/>
      <c r="D6" s="450" t="str">
        <f t="shared" ca="1" si="1"/>
        <v>T30</v>
      </c>
      <c r="E6" s="450">
        <f t="shared" ca="1" si="1"/>
        <v>0</v>
      </c>
      <c r="F6" s="452" t="s">
        <v>676</v>
      </c>
      <c r="G6" s="452"/>
      <c r="H6" s="452" t="s">
        <v>682</v>
      </c>
      <c r="I6" s="452"/>
      <c r="J6" s="452" t="s">
        <v>688</v>
      </c>
      <c r="K6" s="452"/>
      <c r="L6" s="452" t="s">
        <v>693</v>
      </c>
      <c r="M6" s="452"/>
      <c r="N6" s="452" t="s">
        <v>699</v>
      </c>
      <c r="O6" s="452"/>
      <c r="P6"/>
      <c r="Q6" s="351"/>
      <c r="R6" s="353" t="s">
        <v>308</v>
      </c>
      <c r="S6" s="467"/>
      <c r="T6" s="467"/>
      <c r="V6" s="351"/>
      <c r="W6" s="353" t="s">
        <v>308</v>
      </c>
      <c r="X6" s="467"/>
      <c r="Y6" s="467"/>
      <c r="AA6" s="351"/>
      <c r="AB6" s="353" t="s">
        <v>308</v>
      </c>
      <c r="AC6" s="467"/>
      <c r="AD6" s="467"/>
      <c r="AF6" s="351"/>
      <c r="AG6" s="353" t="s">
        <v>308</v>
      </c>
      <c r="AH6" s="467"/>
      <c r="AI6" s="467"/>
      <c r="AK6" s="351"/>
      <c r="AL6" s="353" t="s">
        <v>308</v>
      </c>
      <c r="AM6" s="467"/>
      <c r="AN6" s="467"/>
    </row>
    <row r="7" spans="1:41" ht="18">
      <c r="A7" t="s">
        <v>218</v>
      </c>
      <c r="B7" s="454">
        <f t="shared" ca="1" si="0"/>
        <v>3.4700000000000002E-2</v>
      </c>
      <c r="C7"/>
      <c r="D7" s="450" t="str">
        <f t="shared" ca="1" si="1"/>
        <v>T31</v>
      </c>
      <c r="E7" s="450">
        <f t="shared" ca="1" si="1"/>
        <v>0</v>
      </c>
      <c r="F7" s="452" t="s">
        <v>677</v>
      </c>
      <c r="G7" s="452"/>
      <c r="H7" s="452" t="s">
        <v>683</v>
      </c>
      <c r="I7" s="452"/>
      <c r="J7" s="452" t="s">
        <v>689</v>
      </c>
      <c r="K7" s="452"/>
      <c r="L7" s="452" t="s">
        <v>694</v>
      </c>
      <c r="M7" s="452"/>
      <c r="N7" s="452" t="s">
        <v>700</v>
      </c>
      <c r="O7" s="452"/>
      <c r="P7"/>
      <c r="Q7" s="351"/>
      <c r="R7" s="352" t="s">
        <v>196</v>
      </c>
      <c r="S7" s="354" t="s">
        <v>304</v>
      </c>
      <c r="T7" s="36"/>
      <c r="V7" s="351"/>
      <c r="W7" s="352" t="s">
        <v>196</v>
      </c>
      <c r="X7" s="354" t="s">
        <v>304</v>
      </c>
      <c r="Y7" s="36"/>
      <c r="AA7" s="351"/>
      <c r="AB7" s="352" t="s">
        <v>196</v>
      </c>
      <c r="AC7" s="354" t="s">
        <v>304</v>
      </c>
      <c r="AD7" s="36"/>
      <c r="AF7" s="351"/>
      <c r="AG7" s="352" t="s">
        <v>196</v>
      </c>
      <c r="AH7" s="424" t="s">
        <v>304</v>
      </c>
      <c r="AI7" s="36"/>
      <c r="AK7" s="351"/>
      <c r="AL7" s="352" t="s">
        <v>196</v>
      </c>
      <c r="AM7" s="437" t="s">
        <v>304</v>
      </c>
      <c r="AN7" s="36"/>
    </row>
    <row r="8" spans="1:41" ht="18">
      <c r="A8" t="s">
        <v>672</v>
      </c>
      <c r="B8" s="443">
        <f t="shared" ca="1" si="0"/>
        <v>110</v>
      </c>
      <c r="C8"/>
      <c r="D8" s="450" t="str">
        <f t="shared" ca="1" si="1"/>
        <v>T16</v>
      </c>
      <c r="E8" s="450">
        <f t="shared" ca="1" si="1"/>
        <v>0</v>
      </c>
      <c r="F8" s="452" t="s">
        <v>678</v>
      </c>
      <c r="G8" s="452"/>
      <c r="H8" s="452" t="s">
        <v>684</v>
      </c>
      <c r="I8" s="452"/>
      <c r="J8" s="452" t="s">
        <v>690</v>
      </c>
      <c r="K8" s="452"/>
      <c r="L8" s="452" t="s">
        <v>695</v>
      </c>
      <c r="M8" s="452"/>
      <c r="N8" s="452" t="s">
        <v>701</v>
      </c>
      <c r="O8" s="452"/>
      <c r="P8"/>
      <c r="Q8" s="351"/>
      <c r="R8" s="352" t="s">
        <v>197</v>
      </c>
      <c r="S8" s="355" t="s">
        <v>400</v>
      </c>
      <c r="T8" s="36"/>
      <c r="V8" s="351"/>
      <c r="W8" s="352" t="s">
        <v>197</v>
      </c>
      <c r="X8" s="355" t="s">
        <v>386</v>
      </c>
      <c r="Y8" s="36"/>
      <c r="AA8" s="351"/>
      <c r="AB8" s="352" t="s">
        <v>197</v>
      </c>
      <c r="AC8" s="355" t="s">
        <v>386</v>
      </c>
      <c r="AD8" s="36"/>
      <c r="AF8" s="351"/>
      <c r="AG8" s="352" t="s">
        <v>197</v>
      </c>
      <c r="AH8" s="355" t="s">
        <v>386</v>
      </c>
      <c r="AI8" s="36"/>
      <c r="AK8" s="351"/>
      <c r="AL8" s="352" t="s">
        <v>444</v>
      </c>
      <c r="AM8" s="437" t="s">
        <v>445</v>
      </c>
      <c r="AN8" s="36"/>
    </row>
    <row r="9" spans="1:41" ht="18">
      <c r="A9" t="s">
        <v>673</v>
      </c>
      <c r="B9" s="443">
        <f t="shared" ca="1" si="0"/>
        <v>137</v>
      </c>
      <c r="C9"/>
      <c r="D9" s="450" t="str">
        <f t="shared" ca="1" si="1"/>
        <v>T15</v>
      </c>
      <c r="E9" s="450">
        <f t="shared" ca="1" si="1"/>
        <v>0</v>
      </c>
      <c r="F9" s="452" t="s">
        <v>679</v>
      </c>
      <c r="G9" s="452"/>
      <c r="H9" s="452" t="s">
        <v>685</v>
      </c>
      <c r="I9" s="452"/>
      <c r="J9" s="452" t="s">
        <v>691</v>
      </c>
      <c r="K9" s="452"/>
      <c r="L9" s="452" t="s">
        <v>696</v>
      </c>
      <c r="M9" s="452"/>
      <c r="N9" s="452" t="s">
        <v>702</v>
      </c>
      <c r="O9" s="452"/>
      <c r="P9"/>
      <c r="Q9" s="351"/>
      <c r="R9" s="352" t="s">
        <v>309</v>
      </c>
      <c r="S9" s="354" t="s">
        <v>401</v>
      </c>
      <c r="T9" s="36"/>
      <c r="V9" s="351"/>
      <c r="W9" s="352" t="s">
        <v>309</v>
      </c>
      <c r="X9" s="354" t="s">
        <v>383</v>
      </c>
      <c r="Y9" s="36"/>
      <c r="AA9" s="351"/>
      <c r="AB9" s="352" t="s">
        <v>309</v>
      </c>
      <c r="AC9" s="354" t="s">
        <v>383</v>
      </c>
      <c r="AD9" s="36"/>
      <c r="AF9" s="351"/>
      <c r="AG9" s="352" t="s">
        <v>309</v>
      </c>
      <c r="AH9" s="424" t="s">
        <v>383</v>
      </c>
      <c r="AI9" s="36"/>
      <c r="AK9" s="351"/>
      <c r="AL9" s="352" t="s">
        <v>446</v>
      </c>
      <c r="AM9" s="437"/>
      <c r="AN9" s="36"/>
    </row>
    <row r="10" spans="1:41" ht="18">
      <c r="B10" s="443"/>
      <c r="C10"/>
      <c r="D10" s="449"/>
      <c r="E10" s="449"/>
      <c r="F10" s="344"/>
      <c r="G10" s="344"/>
      <c r="H10" s="344"/>
      <c r="I10" s="344"/>
      <c r="J10" s="344"/>
      <c r="K10" s="344"/>
      <c r="L10" s="344"/>
      <c r="M10" s="344"/>
      <c r="N10" s="344"/>
      <c r="O10" s="344"/>
      <c r="P10"/>
      <c r="Q10" s="351"/>
      <c r="R10" s="352" t="s">
        <v>310</v>
      </c>
      <c r="S10" s="354" t="s">
        <v>311</v>
      </c>
      <c r="T10" s="36"/>
      <c r="V10" s="351"/>
      <c r="W10" s="352" t="s">
        <v>310</v>
      </c>
      <c r="X10" s="354" t="s">
        <v>311</v>
      </c>
      <c r="Y10" s="36"/>
      <c r="AA10" s="351"/>
      <c r="AB10" s="352" t="s">
        <v>310</v>
      </c>
      <c r="AC10" s="354" t="s">
        <v>311</v>
      </c>
      <c r="AD10" s="36"/>
      <c r="AF10" s="351"/>
      <c r="AG10" s="352" t="s">
        <v>310</v>
      </c>
      <c r="AH10" s="424" t="s">
        <v>311</v>
      </c>
      <c r="AI10" s="36"/>
      <c r="AK10" s="351"/>
      <c r="AL10" s="352" t="s">
        <v>197</v>
      </c>
      <c r="AM10" s="355" t="s">
        <v>447</v>
      </c>
      <c r="AN10" s="36"/>
    </row>
    <row r="11" spans="1:41" ht="18">
      <c r="B11" s="442"/>
      <c r="C11"/>
      <c r="D11" s="449"/>
      <c r="E11" s="449"/>
      <c r="F11" s="344"/>
      <c r="G11" s="344"/>
      <c r="H11" s="344"/>
      <c r="I11" s="344"/>
      <c r="J11" s="344"/>
      <c r="K11" s="344"/>
      <c r="L11" s="344"/>
      <c r="M11" s="344"/>
      <c r="N11" s="344"/>
      <c r="O11" s="344"/>
      <c r="P11"/>
      <c r="Q11" s="351"/>
      <c r="R11" s="353" t="s">
        <v>312</v>
      </c>
      <c r="S11" s="467"/>
      <c r="T11" s="467"/>
      <c r="V11" s="351"/>
      <c r="W11" s="353" t="s">
        <v>312</v>
      </c>
      <c r="X11" s="467"/>
      <c r="Y11" s="467"/>
      <c r="AA11" s="351"/>
      <c r="AB11" s="353" t="s">
        <v>312</v>
      </c>
      <c r="AC11" s="467"/>
      <c r="AD11" s="467"/>
      <c r="AF11" s="351"/>
      <c r="AG11" s="353" t="s">
        <v>312</v>
      </c>
      <c r="AH11" s="467"/>
      <c r="AI11" s="467"/>
      <c r="AK11" s="351"/>
      <c r="AL11" s="352" t="s">
        <v>309</v>
      </c>
      <c r="AM11" s="437" t="s">
        <v>383</v>
      </c>
      <c r="AN11" s="36"/>
    </row>
    <row r="12" spans="1:41" ht="18.75">
      <c r="B12" s="59"/>
      <c r="C12"/>
      <c r="D12" s="449"/>
      <c r="E12" s="449"/>
      <c r="F12" s="344"/>
      <c r="G12" s="344"/>
      <c r="H12" s="344"/>
      <c r="I12" s="344"/>
      <c r="J12" s="344"/>
      <c r="K12" s="344"/>
      <c r="L12" s="344"/>
      <c r="M12" s="344"/>
      <c r="N12" s="344"/>
      <c r="O12" s="344"/>
      <c r="P12"/>
      <c r="Q12" s="351"/>
      <c r="R12" s="352"/>
      <c r="S12" s="352"/>
      <c r="T12" s="352"/>
      <c r="V12" s="351"/>
      <c r="W12" s="352"/>
      <c r="X12" s="352"/>
      <c r="Y12" s="352"/>
      <c r="AA12" s="351"/>
      <c r="AB12" s="352"/>
      <c r="AC12" s="352"/>
      <c r="AD12" s="352"/>
      <c r="AF12" s="351"/>
      <c r="AG12" s="352"/>
      <c r="AH12" s="352"/>
      <c r="AI12" s="352"/>
      <c r="AK12" s="351"/>
      <c r="AL12" s="352" t="s">
        <v>310</v>
      </c>
      <c r="AM12" s="437" t="s">
        <v>311</v>
      </c>
      <c r="AN12" s="36"/>
    </row>
    <row r="13" spans="1:41" ht="21">
      <c r="B13" s="59"/>
      <c r="C13"/>
      <c r="D13" s="449"/>
      <c r="E13" s="449"/>
      <c r="F13" s="344"/>
      <c r="G13" s="344"/>
      <c r="H13" s="344"/>
      <c r="I13" s="344"/>
      <c r="J13" s="344"/>
      <c r="K13" s="344"/>
      <c r="L13" s="344"/>
      <c r="M13" s="344"/>
      <c r="N13" s="344"/>
      <c r="O13" s="344"/>
      <c r="P13"/>
      <c r="Q13" s="356"/>
      <c r="R13" s="357" t="s">
        <v>313</v>
      </c>
      <c r="S13" s="358"/>
      <c r="T13" s="359"/>
      <c r="V13" s="356"/>
      <c r="W13" s="357" t="s">
        <v>313</v>
      </c>
      <c r="X13" s="358"/>
      <c r="Y13" s="359"/>
      <c r="AA13" s="356"/>
      <c r="AB13" s="357" t="s">
        <v>313</v>
      </c>
      <c r="AC13" s="358"/>
      <c r="AD13" s="359"/>
      <c r="AF13" s="425"/>
      <c r="AG13" s="426" t="s">
        <v>406</v>
      </c>
      <c r="AH13" s="427"/>
      <c r="AI13" s="428"/>
      <c r="AK13" s="351"/>
      <c r="AL13" s="353" t="s">
        <v>312</v>
      </c>
      <c r="AM13" s="467"/>
      <c r="AN13" s="467"/>
    </row>
    <row r="14" spans="1:41" ht="18.75">
      <c r="B14" s="60"/>
      <c r="C14"/>
      <c r="D14" s="450"/>
      <c r="E14" s="450"/>
      <c r="F14"/>
      <c r="G14"/>
      <c r="J14" s="444"/>
      <c r="P14"/>
      <c r="Q14" s="360"/>
      <c r="R14" s="361" t="s">
        <v>205</v>
      </c>
      <c r="S14" s="362"/>
      <c r="T14" s="363"/>
      <c r="V14" s="360"/>
      <c r="W14" s="361" t="s">
        <v>205</v>
      </c>
      <c r="X14" s="362"/>
      <c r="Y14" s="363"/>
      <c r="AA14" s="360"/>
      <c r="AB14" s="361" t="s">
        <v>205</v>
      </c>
      <c r="AC14" s="362"/>
      <c r="AD14" s="363"/>
      <c r="AF14" s="360"/>
      <c r="AG14" s="379" t="s">
        <v>407</v>
      </c>
      <c r="AH14" s="362"/>
      <c r="AI14" s="360"/>
      <c r="AK14" s="351"/>
      <c r="AL14" s="352"/>
      <c r="AM14" s="352"/>
      <c r="AN14" s="352"/>
    </row>
    <row r="15" spans="1:41" ht="21">
      <c r="B15" s="61"/>
      <c r="C15"/>
      <c r="D15" s="450"/>
      <c r="E15" s="450"/>
      <c r="F15"/>
      <c r="G15"/>
      <c r="P15"/>
      <c r="Q15" s="360"/>
      <c r="R15" s="364" t="s">
        <v>198</v>
      </c>
      <c r="S15" s="364" t="s">
        <v>199</v>
      </c>
      <c r="T15" s="365">
        <v>137</v>
      </c>
      <c r="V15" s="360"/>
      <c r="W15" s="364" t="s">
        <v>198</v>
      </c>
      <c r="X15" s="364" t="s">
        <v>199</v>
      </c>
      <c r="Y15" s="365">
        <v>150</v>
      </c>
      <c r="AA15" s="360"/>
      <c r="AB15" s="364" t="s">
        <v>198</v>
      </c>
      <c r="AC15" s="364" t="s">
        <v>199</v>
      </c>
      <c r="AD15" s="365">
        <v>150</v>
      </c>
      <c r="AF15" s="360"/>
      <c r="AG15" s="364" t="s">
        <v>198</v>
      </c>
      <c r="AH15" s="364" t="s">
        <v>199</v>
      </c>
      <c r="AI15" s="366">
        <v>150</v>
      </c>
      <c r="AK15" s="425"/>
      <c r="AL15" s="426" t="s">
        <v>406</v>
      </c>
      <c r="AM15" s="427"/>
      <c r="AN15" s="428"/>
    </row>
    <row r="16" spans="1:41" ht="18.75">
      <c r="B16" s="57"/>
      <c r="C16"/>
      <c r="D16" s="450"/>
      <c r="E16" s="450"/>
      <c r="F16"/>
      <c r="G16"/>
      <c r="L16" s="344"/>
      <c r="M16" s="344"/>
      <c r="N16" s="344"/>
      <c r="O16" s="344"/>
      <c r="P16"/>
      <c r="Q16" s="360"/>
      <c r="R16" s="364" t="s">
        <v>200</v>
      </c>
      <c r="S16" s="364" t="s">
        <v>199</v>
      </c>
      <c r="T16" s="365">
        <v>110</v>
      </c>
      <c r="V16" s="360"/>
      <c r="W16" s="364" t="s">
        <v>200</v>
      </c>
      <c r="X16" s="364" t="s">
        <v>199</v>
      </c>
      <c r="Y16" s="365">
        <v>100</v>
      </c>
      <c r="AA16" s="360"/>
      <c r="AB16" s="364" t="s">
        <v>200</v>
      </c>
      <c r="AC16" s="364" t="s">
        <v>199</v>
      </c>
      <c r="AD16" s="365">
        <v>100</v>
      </c>
      <c r="AF16" s="360"/>
      <c r="AG16" s="364" t="s">
        <v>200</v>
      </c>
      <c r="AH16" s="364" t="s">
        <v>199</v>
      </c>
      <c r="AI16" s="366">
        <v>100</v>
      </c>
      <c r="AK16" s="360"/>
      <c r="AL16" s="379" t="s">
        <v>407</v>
      </c>
      <c r="AM16" s="362"/>
      <c r="AN16" s="360"/>
    </row>
    <row r="17" spans="1:40">
      <c r="B17" s="62"/>
      <c r="C17"/>
      <c r="D17" s="450"/>
      <c r="E17" s="450"/>
      <c r="F17"/>
      <c r="G17"/>
      <c r="L17" s="344"/>
      <c r="M17" s="344"/>
      <c r="N17" s="344"/>
      <c r="O17" s="344"/>
      <c r="P17"/>
      <c r="Q17" s="360"/>
      <c r="R17" s="364" t="s">
        <v>206</v>
      </c>
      <c r="S17" s="364" t="s">
        <v>199</v>
      </c>
      <c r="T17" s="365">
        <v>72</v>
      </c>
      <c r="V17" s="360"/>
      <c r="W17" s="364" t="s">
        <v>206</v>
      </c>
      <c r="X17" s="364" t="s">
        <v>199</v>
      </c>
      <c r="Y17" s="365">
        <v>0</v>
      </c>
      <c r="AA17" s="360"/>
      <c r="AB17" s="364" t="s">
        <v>206</v>
      </c>
      <c r="AC17" s="364" t="s">
        <v>199</v>
      </c>
      <c r="AD17" s="365">
        <v>0</v>
      </c>
      <c r="AF17" s="360"/>
      <c r="AG17" s="364" t="s">
        <v>201</v>
      </c>
      <c r="AH17" s="364" t="s">
        <v>77</v>
      </c>
      <c r="AI17" s="366">
        <v>260</v>
      </c>
      <c r="AK17" s="360"/>
      <c r="AL17" s="364" t="s">
        <v>198</v>
      </c>
      <c r="AM17" s="364" t="s">
        <v>199</v>
      </c>
      <c r="AN17" s="366">
        <v>137</v>
      </c>
    </row>
    <row r="18" spans="1:40" ht="15.75">
      <c r="B18" s="63"/>
      <c r="C18"/>
      <c r="D18" s="450"/>
      <c r="E18" s="450"/>
      <c r="F18"/>
      <c r="G18"/>
      <c r="L18" s="344"/>
      <c r="M18" s="344"/>
      <c r="N18" s="344"/>
      <c r="O18" s="344"/>
      <c r="P18"/>
      <c r="Q18" s="360"/>
      <c r="R18" s="364" t="s">
        <v>207</v>
      </c>
      <c r="S18" s="364" t="s">
        <v>199</v>
      </c>
      <c r="T18" s="365">
        <v>10</v>
      </c>
      <c r="V18" s="360"/>
      <c r="W18" s="364" t="s">
        <v>207</v>
      </c>
      <c r="X18" s="364" t="s">
        <v>199</v>
      </c>
      <c r="Y18" s="365">
        <v>0</v>
      </c>
      <c r="AA18" s="360"/>
      <c r="AB18" s="364" t="s">
        <v>207</v>
      </c>
      <c r="AC18" s="364" t="s">
        <v>199</v>
      </c>
      <c r="AD18" s="365">
        <v>0</v>
      </c>
      <c r="AF18" s="360"/>
      <c r="AG18" s="364" t="s">
        <v>202</v>
      </c>
      <c r="AH18" s="364" t="s">
        <v>203</v>
      </c>
      <c r="AI18" s="373">
        <v>2.6</v>
      </c>
      <c r="AK18" s="360"/>
      <c r="AL18" s="364" t="s">
        <v>200</v>
      </c>
      <c r="AM18" s="364" t="s">
        <v>199</v>
      </c>
      <c r="AN18" s="366">
        <v>110</v>
      </c>
    </row>
    <row r="19" spans="1:40" ht="18.75">
      <c r="A19" s="65" t="s">
        <v>330</v>
      </c>
      <c r="B19" s="86">
        <f ca="1">IF(E19=0,INDIRECT(D19),SUM(INDIRECT(D19),INDIRECT(E19)))</f>
        <v>846454</v>
      </c>
      <c r="C19"/>
      <c r="D19" s="450" t="str">
        <f ca="1">OFFSET(D19,0,$B$1*2)</f>
        <v>T119</v>
      </c>
      <c r="E19" s="450">
        <f ca="1">OFFSET(E19,0,$B$1*2)</f>
        <v>0</v>
      </c>
      <c r="F19" t="s">
        <v>463</v>
      </c>
      <c r="G19"/>
      <c r="H19" t="s">
        <v>505</v>
      </c>
      <c r="J19" t="s">
        <v>544</v>
      </c>
      <c r="L19" s="344" t="s">
        <v>626</v>
      </c>
      <c r="M19" s="344"/>
      <c r="N19" s="344" t="s">
        <v>625</v>
      </c>
      <c r="O19" s="344"/>
      <c r="P19"/>
      <c r="Q19" s="360"/>
      <c r="R19" s="361" t="s">
        <v>208</v>
      </c>
      <c r="S19" s="362"/>
      <c r="T19" s="363"/>
      <c r="V19" s="360"/>
      <c r="W19" s="361" t="s">
        <v>208</v>
      </c>
      <c r="X19" s="362"/>
      <c r="Y19" s="363"/>
      <c r="AA19" s="360"/>
      <c r="AB19" s="361" t="s">
        <v>208</v>
      </c>
      <c r="AC19" s="362"/>
      <c r="AD19" s="363"/>
      <c r="AF19" s="360"/>
      <c r="AG19" s="364" t="s">
        <v>408</v>
      </c>
      <c r="AH19" s="364" t="s">
        <v>409</v>
      </c>
      <c r="AI19" s="366">
        <v>1768000</v>
      </c>
      <c r="AK19" s="360"/>
      <c r="AL19" s="364" t="s">
        <v>201</v>
      </c>
      <c r="AM19" s="364" t="s">
        <v>77</v>
      </c>
      <c r="AN19" s="366">
        <v>177.91666666666666</v>
      </c>
    </row>
    <row r="20" spans="1:40" ht="18.75">
      <c r="A20" s="65" t="s">
        <v>331</v>
      </c>
      <c r="B20" s="96"/>
      <c r="C20"/>
      <c r="D20" s="450"/>
      <c r="E20" s="450"/>
      <c r="F20"/>
      <c r="G20"/>
      <c r="L20" s="344"/>
      <c r="M20" s="344"/>
      <c r="N20" s="344"/>
      <c r="O20" s="344"/>
      <c r="P20"/>
      <c r="Q20" s="360"/>
      <c r="R20" s="364" t="s">
        <v>201</v>
      </c>
      <c r="S20" s="364" t="s">
        <v>77</v>
      </c>
      <c r="T20" s="366">
        <v>260</v>
      </c>
      <c r="V20" s="360"/>
      <c r="W20" s="364" t="s">
        <v>201</v>
      </c>
      <c r="X20" s="364" t="s">
        <v>77</v>
      </c>
      <c r="Y20" s="366">
        <v>300</v>
      </c>
      <c r="AA20" s="360"/>
      <c r="AB20" s="364" t="s">
        <v>201</v>
      </c>
      <c r="AC20" s="364" t="s">
        <v>77</v>
      </c>
      <c r="AD20" s="366">
        <v>260</v>
      </c>
      <c r="AF20" s="360"/>
      <c r="AG20" s="364" t="s">
        <v>410</v>
      </c>
      <c r="AH20" s="364" t="s">
        <v>411</v>
      </c>
      <c r="AI20" s="366">
        <v>132600</v>
      </c>
      <c r="AK20" s="360"/>
      <c r="AL20" s="364" t="s">
        <v>202</v>
      </c>
      <c r="AM20" s="364" t="s">
        <v>203</v>
      </c>
      <c r="AN20" s="373">
        <v>1.6174242424242424</v>
      </c>
    </row>
    <row r="21" spans="1:40" ht="18.75">
      <c r="A21" s="65" t="s">
        <v>14</v>
      </c>
      <c r="B21" s="86">
        <f t="shared" ref="B21:B24" ca="1" si="2">IF(E21=0,INDIRECT(D21),SUM(INDIRECT(D21),INDIRECT(E21)))</f>
        <v>45000</v>
      </c>
      <c r="C21"/>
      <c r="D21" s="450" t="str">
        <f t="shared" ref="D21:E24" ca="1" si="3">OFFSET(D21,0,$B$1*2)</f>
        <v>T70</v>
      </c>
      <c r="E21" s="450">
        <f t="shared" ca="1" si="3"/>
        <v>0</v>
      </c>
      <c r="F21" t="s">
        <v>469</v>
      </c>
      <c r="G21"/>
      <c r="H21" t="s">
        <v>506</v>
      </c>
      <c r="J21" t="s">
        <v>545</v>
      </c>
      <c r="L21" s="344" t="s">
        <v>585</v>
      </c>
      <c r="M21" s="344"/>
      <c r="N21" s="344" t="s">
        <v>627</v>
      </c>
      <c r="O21" s="344"/>
      <c r="P21"/>
      <c r="Q21" s="360"/>
      <c r="R21" s="364" t="s">
        <v>202</v>
      </c>
      <c r="S21" s="364" t="s">
        <v>203</v>
      </c>
      <c r="T21" s="367">
        <v>2.3636363636363638</v>
      </c>
      <c r="V21" s="360"/>
      <c r="W21" s="364" t="s">
        <v>202</v>
      </c>
      <c r="X21" s="364" t="s">
        <v>203</v>
      </c>
      <c r="Y21" s="367">
        <v>3</v>
      </c>
      <c r="AA21" s="360"/>
      <c r="AB21" s="364" t="s">
        <v>202</v>
      </c>
      <c r="AC21" s="364" t="s">
        <v>203</v>
      </c>
      <c r="AD21" s="367">
        <v>2.6</v>
      </c>
      <c r="AF21" s="360"/>
      <c r="AG21" s="364" t="s">
        <v>412</v>
      </c>
      <c r="AH21" s="364" t="s">
        <v>413</v>
      </c>
      <c r="AI21" s="429">
        <v>9.1133174114090654</v>
      </c>
      <c r="AK21" s="360"/>
      <c r="AL21" s="364" t="s">
        <v>408</v>
      </c>
      <c r="AM21" s="364" t="s">
        <v>409</v>
      </c>
      <c r="AN21" s="366">
        <v>1504062</v>
      </c>
    </row>
    <row r="22" spans="1:40" ht="18.75">
      <c r="A22" s="65" t="s">
        <v>332</v>
      </c>
      <c r="B22" s="86">
        <f t="shared" ca="1" si="2"/>
        <v>0</v>
      </c>
      <c r="C22"/>
      <c r="D22" s="450" t="str">
        <f t="shared" ca="1" si="3"/>
        <v>T71</v>
      </c>
      <c r="E22" s="450">
        <f t="shared" ca="1" si="3"/>
        <v>0</v>
      </c>
      <c r="F22" t="s">
        <v>470</v>
      </c>
      <c r="G22"/>
      <c r="H22" t="s">
        <v>507</v>
      </c>
      <c r="J22" t="s">
        <v>546</v>
      </c>
      <c r="K22" t="s">
        <v>547</v>
      </c>
      <c r="L22" s="344" t="s">
        <v>586</v>
      </c>
      <c r="M22" s="344" t="s">
        <v>587</v>
      </c>
      <c r="N22" s="344" t="s">
        <v>628</v>
      </c>
      <c r="O22" s="344" t="s">
        <v>629</v>
      </c>
      <c r="P22"/>
      <c r="Q22" s="360"/>
      <c r="R22" s="364" t="s">
        <v>202</v>
      </c>
      <c r="S22" s="364" t="s">
        <v>209</v>
      </c>
      <c r="T22" s="368">
        <v>1.8978102189781021</v>
      </c>
      <c r="V22" s="360"/>
      <c r="W22" s="364" t="s">
        <v>202</v>
      </c>
      <c r="X22" s="364" t="s">
        <v>209</v>
      </c>
      <c r="Y22" s="368">
        <v>2</v>
      </c>
      <c r="AA22" s="360"/>
      <c r="AB22" s="364" t="s">
        <v>202</v>
      </c>
      <c r="AC22" s="364" t="s">
        <v>209</v>
      </c>
      <c r="AD22" s="368">
        <v>1.7333333333333334</v>
      </c>
      <c r="AF22" s="360"/>
      <c r="AG22" s="364" t="s">
        <v>414</v>
      </c>
      <c r="AH22" s="364" t="s">
        <v>415</v>
      </c>
      <c r="AI22" s="429">
        <v>8.3287712767048205</v>
      </c>
      <c r="AK22" s="360"/>
      <c r="AL22" s="364" t="s">
        <v>410</v>
      </c>
      <c r="AM22" s="364" t="s">
        <v>411</v>
      </c>
      <c r="AN22" s="366">
        <v>120522</v>
      </c>
    </row>
    <row r="23" spans="1:40" ht="18.75">
      <c r="A23" s="65" t="s">
        <v>333</v>
      </c>
      <c r="B23" s="86">
        <f t="shared" ca="1" si="2"/>
        <v>11000</v>
      </c>
      <c r="C23"/>
      <c r="D23" s="450" t="str">
        <f t="shared" ca="1" si="3"/>
        <v>T72</v>
      </c>
      <c r="E23" s="450">
        <f t="shared" ca="1" si="3"/>
        <v>0</v>
      </c>
      <c r="F23" t="s">
        <v>471</v>
      </c>
      <c r="G23"/>
      <c r="H23" t="s">
        <v>508</v>
      </c>
      <c r="J23" t="s">
        <v>548</v>
      </c>
      <c r="L23" s="344" t="s">
        <v>588</v>
      </c>
      <c r="M23" s="344"/>
      <c r="N23" s="344" t="s">
        <v>630</v>
      </c>
      <c r="O23" s="344"/>
      <c r="P23"/>
      <c r="Q23" s="360"/>
      <c r="R23" s="364" t="s">
        <v>210</v>
      </c>
      <c r="S23" s="364" t="s">
        <v>211</v>
      </c>
      <c r="T23" s="369">
        <v>520</v>
      </c>
      <c r="V23" s="360"/>
      <c r="W23" s="364" t="s">
        <v>210</v>
      </c>
      <c r="X23" s="364" t="s">
        <v>211</v>
      </c>
      <c r="Y23" s="369">
        <v>550</v>
      </c>
      <c r="AA23" s="360"/>
      <c r="AB23" s="364" t="s">
        <v>210</v>
      </c>
      <c r="AC23" s="364" t="s">
        <v>211</v>
      </c>
      <c r="AD23" s="369">
        <v>550</v>
      </c>
      <c r="AF23" s="360"/>
      <c r="AG23" s="364" t="s">
        <v>416</v>
      </c>
      <c r="AH23" s="364" t="s">
        <v>417</v>
      </c>
      <c r="AI23" s="430">
        <v>0.67868059459144214</v>
      </c>
      <c r="AK23" s="360"/>
      <c r="AL23" s="364" t="s">
        <v>412</v>
      </c>
      <c r="AM23" s="364" t="s">
        <v>413</v>
      </c>
      <c r="AN23" s="429">
        <v>9.5972068000418194</v>
      </c>
    </row>
    <row r="24" spans="1:40" ht="18.75">
      <c r="A24" s="70" t="s">
        <v>329</v>
      </c>
      <c r="B24" s="74">
        <f t="shared" ca="1" si="2"/>
        <v>902454</v>
      </c>
      <c r="C24"/>
      <c r="D24" s="450" t="str">
        <f t="shared" ca="1" si="3"/>
        <v>T73</v>
      </c>
      <c r="E24" s="450">
        <f t="shared" ca="1" si="3"/>
        <v>0</v>
      </c>
      <c r="F24" t="s">
        <v>472</v>
      </c>
      <c r="G24"/>
      <c r="H24" t="s">
        <v>509</v>
      </c>
      <c r="J24" t="s">
        <v>549</v>
      </c>
      <c r="L24" s="344" t="s">
        <v>589</v>
      </c>
      <c r="M24" s="344"/>
      <c r="N24" s="344" t="s">
        <v>631</v>
      </c>
      <c r="O24" s="344"/>
      <c r="P24"/>
      <c r="Q24" s="360"/>
      <c r="R24" s="364" t="s">
        <v>212</v>
      </c>
      <c r="S24" s="364" t="s">
        <v>213</v>
      </c>
      <c r="T24" s="366">
        <v>1229.090909090909</v>
      </c>
      <c r="V24" s="360"/>
      <c r="W24" s="364" t="s">
        <v>212</v>
      </c>
      <c r="X24" s="364" t="s">
        <v>213</v>
      </c>
      <c r="Y24" s="366">
        <v>1650</v>
      </c>
      <c r="AA24" s="360"/>
      <c r="AB24" s="364" t="s">
        <v>212</v>
      </c>
      <c r="AC24" s="364" t="s">
        <v>213</v>
      </c>
      <c r="AD24" s="366">
        <v>1430</v>
      </c>
      <c r="AF24" s="360"/>
      <c r="AG24" s="364" t="s">
        <v>418</v>
      </c>
      <c r="AH24" s="364" t="s">
        <v>419</v>
      </c>
      <c r="AI24" s="383">
        <v>100.3861003861004</v>
      </c>
      <c r="AK24" s="360"/>
      <c r="AL24" s="364" t="s">
        <v>414</v>
      </c>
      <c r="AM24" s="364" t="s">
        <v>415</v>
      </c>
      <c r="AN24" s="429">
        <v>10.082361517772934</v>
      </c>
    </row>
    <row r="25" spans="1:40" ht="19.5">
      <c r="A25" s="99"/>
      <c r="B25" s="35"/>
      <c r="C25"/>
      <c r="D25" s="450"/>
      <c r="E25" s="450"/>
      <c r="F25"/>
      <c r="G25"/>
      <c r="L25" s="344"/>
      <c r="M25" s="344"/>
      <c r="N25" s="344"/>
      <c r="O25" s="344"/>
      <c r="P25"/>
      <c r="Q25" s="360"/>
      <c r="R25" s="361" t="s">
        <v>214</v>
      </c>
      <c r="S25" s="362"/>
      <c r="T25" s="370" t="s">
        <v>387</v>
      </c>
      <c r="V25" s="360"/>
      <c r="W25" s="361" t="s">
        <v>214</v>
      </c>
      <c r="X25" s="362"/>
      <c r="Y25" s="370" t="s">
        <v>387</v>
      </c>
      <c r="AA25" s="360"/>
      <c r="AB25" s="361" t="s">
        <v>214</v>
      </c>
      <c r="AC25" s="362"/>
      <c r="AD25" s="370" t="s">
        <v>387</v>
      </c>
      <c r="AF25" s="360"/>
      <c r="AG25" s="364"/>
      <c r="AH25" s="364"/>
      <c r="AI25" s="431"/>
      <c r="AK25" s="360"/>
      <c r="AL25" s="364" t="s">
        <v>416</v>
      </c>
      <c r="AM25" s="364" t="s">
        <v>417</v>
      </c>
      <c r="AN25" s="430">
        <v>0.83285103710148956</v>
      </c>
    </row>
    <row r="26" spans="1:40" ht="18.75">
      <c r="A26" s="65" t="s">
        <v>334</v>
      </c>
      <c r="B26" s="94">
        <f t="shared" ref="B26:B35" ca="1" si="4">IF(E26=0,INDIRECT(D26),SUM(INDIRECT(D26),INDIRECT(E26)))</f>
        <v>11066</v>
      </c>
      <c r="C26"/>
      <c r="D26" s="450" t="str">
        <f t="shared" ref="D26:E35" ca="1" si="5">OFFSET(D26,0,$B$1*2)</f>
        <v>T75</v>
      </c>
      <c r="E26" s="450">
        <f t="shared" ca="1" si="5"/>
        <v>0</v>
      </c>
      <c r="F26" t="s">
        <v>473</v>
      </c>
      <c r="G26"/>
      <c r="H26" t="s">
        <v>510</v>
      </c>
      <c r="J26" t="s">
        <v>550</v>
      </c>
      <c r="L26" s="344" t="s">
        <v>590</v>
      </c>
      <c r="M26" s="344"/>
      <c r="N26" s="344" t="s">
        <v>632</v>
      </c>
      <c r="O26" s="344"/>
      <c r="P26"/>
      <c r="Q26" s="360"/>
      <c r="R26" s="364" t="s">
        <v>215</v>
      </c>
      <c r="S26" s="364" t="s">
        <v>215</v>
      </c>
      <c r="T26" s="366">
        <v>1504062</v>
      </c>
      <c r="V26" s="360"/>
      <c r="W26" s="364" t="s">
        <v>215</v>
      </c>
      <c r="X26" s="364" t="s">
        <v>215</v>
      </c>
      <c r="Y26" s="366">
        <v>2100000</v>
      </c>
      <c r="AA26" s="360"/>
      <c r="AB26" s="364" t="s">
        <v>215</v>
      </c>
      <c r="AC26" s="364" t="s">
        <v>215</v>
      </c>
      <c r="AD26" s="366">
        <v>1768000</v>
      </c>
      <c r="AF26" s="360"/>
      <c r="AG26" s="364"/>
      <c r="AH26" s="364"/>
      <c r="AI26" s="378" t="s">
        <v>389</v>
      </c>
      <c r="AK26" s="360"/>
      <c r="AL26" s="364" t="s">
        <v>418</v>
      </c>
      <c r="AM26" s="364" t="s">
        <v>419</v>
      </c>
      <c r="AN26" s="383">
        <v>65.895061728395049</v>
      </c>
    </row>
    <row r="27" spans="1:40" ht="18.75">
      <c r="A27" s="65" t="s">
        <v>335</v>
      </c>
      <c r="B27" s="94">
        <f t="shared" ca="1" si="4"/>
        <v>16687</v>
      </c>
      <c r="C27"/>
      <c r="D27" s="450" t="str">
        <f t="shared" ca="1" si="5"/>
        <v>T76</v>
      </c>
      <c r="E27" s="450">
        <f t="shared" ca="1" si="5"/>
        <v>0</v>
      </c>
      <c r="F27" t="s">
        <v>474</v>
      </c>
      <c r="G27"/>
      <c r="H27" t="s">
        <v>511</v>
      </c>
      <c r="J27" t="s">
        <v>551</v>
      </c>
      <c r="L27" s="344" t="s">
        <v>591</v>
      </c>
      <c r="M27" s="344"/>
      <c r="N27" s="344" t="s">
        <v>633</v>
      </c>
      <c r="O27" s="344"/>
      <c r="P27"/>
      <c r="Q27" s="360"/>
      <c r="R27" s="364" t="s">
        <v>97</v>
      </c>
      <c r="S27" s="364" t="s">
        <v>99</v>
      </c>
      <c r="T27" s="366">
        <v>68264</v>
      </c>
      <c r="V27" s="360"/>
      <c r="W27" s="364" t="s">
        <v>97</v>
      </c>
      <c r="X27" s="364" t="s">
        <v>99</v>
      </c>
      <c r="Y27" s="366">
        <v>90300</v>
      </c>
      <c r="AA27" s="360"/>
      <c r="AB27" s="364" t="s">
        <v>97</v>
      </c>
      <c r="AC27" s="364" t="s">
        <v>99</v>
      </c>
      <c r="AD27" s="366">
        <v>76024</v>
      </c>
      <c r="AF27" s="360"/>
      <c r="AG27" s="379" t="s">
        <v>420</v>
      </c>
      <c r="AH27" s="364"/>
      <c r="AI27" s="370" t="s">
        <v>390</v>
      </c>
      <c r="AK27" s="360"/>
      <c r="AL27" s="364"/>
      <c r="AM27" s="364"/>
      <c r="AN27" s="431"/>
    </row>
    <row r="28" spans="1:40" ht="18.75">
      <c r="A28" s="65" t="s">
        <v>336</v>
      </c>
      <c r="B28" s="94">
        <f t="shared" ca="1" si="4"/>
        <v>3146</v>
      </c>
      <c r="C28"/>
      <c r="D28" s="450" t="str">
        <f t="shared" ca="1" si="5"/>
        <v>T77</v>
      </c>
      <c r="E28" s="450">
        <f t="shared" ca="1" si="5"/>
        <v>0</v>
      </c>
      <c r="F28" t="s">
        <v>475</v>
      </c>
      <c r="G28"/>
      <c r="H28" t="s">
        <v>512</v>
      </c>
      <c r="J28" t="s">
        <v>552</v>
      </c>
      <c r="L28" s="344" t="s">
        <v>592</v>
      </c>
      <c r="M28" s="344"/>
      <c r="N28" s="344" t="s">
        <v>634</v>
      </c>
      <c r="O28" s="344"/>
      <c r="P28"/>
      <c r="Q28" s="360"/>
      <c r="R28" s="364" t="s">
        <v>100</v>
      </c>
      <c r="S28" s="364" t="s">
        <v>99</v>
      </c>
      <c r="T28" s="366">
        <v>52258</v>
      </c>
      <c r="V28" s="360"/>
      <c r="W28" s="364" t="s">
        <v>100</v>
      </c>
      <c r="X28" s="364" t="s">
        <v>99</v>
      </c>
      <c r="Y28" s="366">
        <v>67200</v>
      </c>
      <c r="AA28" s="360"/>
      <c r="AB28" s="364" t="s">
        <v>100</v>
      </c>
      <c r="AC28" s="364" t="s">
        <v>99</v>
      </c>
      <c r="AD28" s="366">
        <v>56576</v>
      </c>
      <c r="AF28" s="360"/>
      <c r="AG28" s="364" t="s">
        <v>421</v>
      </c>
      <c r="AH28" s="364"/>
      <c r="AI28" s="404">
        <v>737256</v>
      </c>
      <c r="AK28" s="360"/>
      <c r="AL28" s="364"/>
      <c r="AM28" s="364"/>
      <c r="AN28" s="378" t="s">
        <v>389</v>
      </c>
    </row>
    <row r="29" spans="1:40" ht="18.75">
      <c r="A29" s="65" t="s">
        <v>706</v>
      </c>
      <c r="B29" s="94"/>
      <c r="C29"/>
      <c r="D29" s="450" t="str">
        <f t="shared" ca="1" si="5"/>
        <v>T78</v>
      </c>
      <c r="E29" s="450">
        <f t="shared" ca="1" si="5"/>
        <v>0</v>
      </c>
      <c r="F29" t="s">
        <v>708</v>
      </c>
      <c r="G29"/>
      <c r="H29" t="s">
        <v>710</v>
      </c>
      <c r="J29" t="s">
        <v>712</v>
      </c>
      <c r="L29" s="344" t="s">
        <v>714</v>
      </c>
      <c r="M29" s="344"/>
      <c r="N29" s="344" t="s">
        <v>716</v>
      </c>
      <c r="O29" s="344"/>
      <c r="P29"/>
      <c r="Q29" s="360"/>
      <c r="R29" s="364" t="s">
        <v>118</v>
      </c>
      <c r="S29" s="364" t="s">
        <v>99</v>
      </c>
      <c r="T29" s="366">
        <v>120522</v>
      </c>
      <c r="V29" s="360"/>
      <c r="W29" s="364" t="s">
        <v>118</v>
      </c>
      <c r="X29" s="364" t="s">
        <v>99</v>
      </c>
      <c r="Y29" s="366">
        <v>157500</v>
      </c>
      <c r="AA29" s="360"/>
      <c r="AB29" s="364" t="s">
        <v>118</v>
      </c>
      <c r="AC29" s="364" t="s">
        <v>99</v>
      </c>
      <c r="AD29" s="366">
        <v>132600</v>
      </c>
      <c r="AF29" s="360"/>
      <c r="AG29" s="364" t="s">
        <v>164</v>
      </c>
      <c r="AH29" s="364"/>
      <c r="AI29" s="404">
        <v>779756</v>
      </c>
      <c r="AK29" s="360"/>
      <c r="AL29" s="379" t="s">
        <v>420</v>
      </c>
      <c r="AM29" s="364"/>
      <c r="AN29" s="370" t="s">
        <v>390</v>
      </c>
    </row>
    <row r="30" spans="1:40" ht="18.75">
      <c r="A30" s="105" t="s">
        <v>337</v>
      </c>
      <c r="B30" s="95">
        <f t="shared" ca="1" si="4"/>
        <v>30899</v>
      </c>
      <c r="C30"/>
      <c r="D30" s="450" t="str">
        <f t="shared" ca="1" si="5"/>
        <v>T79</v>
      </c>
      <c r="E30" s="450">
        <f t="shared" ca="1" si="5"/>
        <v>0</v>
      </c>
      <c r="F30" t="s">
        <v>476</v>
      </c>
      <c r="G30"/>
      <c r="H30" t="s">
        <v>513</v>
      </c>
      <c r="J30" t="s">
        <v>553</v>
      </c>
      <c r="L30" s="344" t="s">
        <v>593</v>
      </c>
      <c r="M30" s="344"/>
      <c r="N30" s="344" t="s">
        <v>635</v>
      </c>
      <c r="O30" s="344"/>
      <c r="P30"/>
      <c r="Q30" s="360"/>
      <c r="R30" s="364" t="s">
        <v>216</v>
      </c>
      <c r="S30" s="364" t="s">
        <v>217</v>
      </c>
      <c r="T30" s="371">
        <v>4.5400000000000003E-2</v>
      </c>
      <c r="V30" s="360"/>
      <c r="W30" s="364" t="s">
        <v>216</v>
      </c>
      <c r="X30" s="364" t="s">
        <v>217</v>
      </c>
      <c r="Y30" s="371">
        <v>4.2999999999999997E-2</v>
      </c>
      <c r="AA30" s="360"/>
      <c r="AB30" s="364" t="s">
        <v>216</v>
      </c>
      <c r="AC30" s="364" t="s">
        <v>217</v>
      </c>
      <c r="AD30" s="371">
        <v>4.2999999999999997E-2</v>
      </c>
      <c r="AF30" s="360"/>
      <c r="AG30" s="364" t="s">
        <v>422</v>
      </c>
      <c r="AH30" s="364"/>
      <c r="AI30" s="404">
        <v>516693</v>
      </c>
      <c r="AK30" s="360"/>
      <c r="AL30" s="364" t="s">
        <v>421</v>
      </c>
      <c r="AM30" s="364"/>
      <c r="AN30" s="404">
        <v>636454</v>
      </c>
    </row>
    <row r="31" spans="1:40" ht="18.75">
      <c r="A31" s="65" t="s">
        <v>338</v>
      </c>
      <c r="B31" s="86">
        <f t="shared" ca="1" si="4"/>
        <v>12000</v>
      </c>
      <c r="C31"/>
      <c r="D31" s="450" t="str">
        <f t="shared" ca="1" si="5"/>
        <v>T80</v>
      </c>
      <c r="E31" s="450">
        <f t="shared" ca="1" si="5"/>
        <v>0</v>
      </c>
      <c r="F31" t="s">
        <v>668</v>
      </c>
      <c r="G31"/>
      <c r="H31" t="s">
        <v>518</v>
      </c>
      <c r="J31" t="s">
        <v>554</v>
      </c>
      <c r="L31" s="344" t="s">
        <v>594</v>
      </c>
      <c r="M31" s="344"/>
      <c r="N31" s="344" t="s">
        <v>636</v>
      </c>
      <c r="O31" s="344"/>
      <c r="P31"/>
      <c r="Q31" s="360"/>
      <c r="R31" s="364" t="s">
        <v>218</v>
      </c>
      <c r="S31" s="364" t="s">
        <v>217</v>
      </c>
      <c r="T31" s="371">
        <v>3.4700000000000002E-2</v>
      </c>
      <c r="V31" s="360"/>
      <c r="W31" s="364" t="s">
        <v>218</v>
      </c>
      <c r="X31" s="364" t="s">
        <v>217</v>
      </c>
      <c r="Y31" s="371">
        <v>3.2000000000000001E-2</v>
      </c>
      <c r="AA31" s="360"/>
      <c r="AB31" s="364" t="s">
        <v>218</v>
      </c>
      <c r="AC31" s="364" t="s">
        <v>217</v>
      </c>
      <c r="AD31" s="371">
        <v>3.2000000000000001E-2</v>
      </c>
      <c r="AF31" s="360"/>
      <c r="AG31" s="364" t="s">
        <v>423</v>
      </c>
      <c r="AH31" s="364"/>
      <c r="AI31" s="404">
        <v>263063</v>
      </c>
      <c r="AK31" s="360"/>
      <c r="AL31" s="364" t="s">
        <v>164</v>
      </c>
      <c r="AM31" s="364"/>
      <c r="AN31" s="404">
        <v>671454</v>
      </c>
    </row>
    <row r="32" spans="1:40" ht="18.75">
      <c r="A32" s="65" t="s">
        <v>339</v>
      </c>
      <c r="B32" s="86">
        <f t="shared" ca="1" si="4"/>
        <v>9858</v>
      </c>
      <c r="C32"/>
      <c r="D32" s="450" t="str">
        <f t="shared" ca="1" si="5"/>
        <v>T81</v>
      </c>
      <c r="E32" s="450">
        <f t="shared" ca="1" si="5"/>
        <v>0</v>
      </c>
      <c r="F32" t="s">
        <v>478</v>
      </c>
      <c r="G32"/>
      <c r="H32" t="s">
        <v>515</v>
      </c>
      <c r="J32" t="s">
        <v>555</v>
      </c>
      <c r="L32" s="344" t="s">
        <v>595</v>
      </c>
      <c r="M32" s="344"/>
      <c r="N32" s="344" t="s">
        <v>637</v>
      </c>
      <c r="O32" s="344"/>
      <c r="P32"/>
      <c r="Q32" s="360"/>
      <c r="R32" s="364" t="s">
        <v>219</v>
      </c>
      <c r="S32" s="364" t="s">
        <v>220</v>
      </c>
      <c r="T32" s="372">
        <v>0.89143491124260354</v>
      </c>
      <c r="V32" s="360"/>
      <c r="W32" s="364" t="s">
        <v>219</v>
      </c>
      <c r="X32" s="364" t="s">
        <v>220</v>
      </c>
      <c r="Y32" s="372">
        <v>0.95454545454545459</v>
      </c>
      <c r="AA32" s="360"/>
      <c r="AB32" s="364" t="s">
        <v>219</v>
      </c>
      <c r="AC32" s="364" t="s">
        <v>220</v>
      </c>
      <c r="AD32" s="372">
        <v>0.92727272727272725</v>
      </c>
      <c r="AF32" s="360"/>
      <c r="AG32" s="364" t="s">
        <v>424</v>
      </c>
      <c r="AH32" s="364"/>
      <c r="AI32" s="404">
        <v>50000</v>
      </c>
      <c r="AK32" s="360"/>
      <c r="AL32" s="364" t="s">
        <v>422</v>
      </c>
      <c r="AM32" s="364"/>
      <c r="AN32" s="404">
        <v>396148</v>
      </c>
    </row>
    <row r="33" spans="1:40" ht="18.75">
      <c r="A33" s="65" t="s">
        <v>707</v>
      </c>
      <c r="B33" s="86"/>
      <c r="C33"/>
      <c r="D33" s="450" t="str">
        <f t="shared" ca="1" si="5"/>
        <v>T82</v>
      </c>
      <c r="E33" s="450">
        <f t="shared" ca="1" si="5"/>
        <v>0</v>
      </c>
      <c r="F33" t="s">
        <v>709</v>
      </c>
      <c r="G33"/>
      <c r="H33" t="s">
        <v>711</v>
      </c>
      <c r="J33" t="s">
        <v>713</v>
      </c>
      <c r="L33" s="344" t="s">
        <v>715</v>
      </c>
      <c r="M33" s="344"/>
      <c r="N33" s="344" t="s">
        <v>717</v>
      </c>
      <c r="O33" s="344"/>
      <c r="P33"/>
      <c r="Q33" s="360"/>
      <c r="R33" s="361" t="s">
        <v>221</v>
      </c>
      <c r="S33" s="362"/>
      <c r="T33" s="363" t="s">
        <v>200</v>
      </c>
      <c r="V33" s="360"/>
      <c r="W33" s="361" t="s">
        <v>221</v>
      </c>
      <c r="X33" s="362"/>
      <c r="Y33" s="363" t="s">
        <v>200</v>
      </c>
      <c r="AA33" s="360"/>
      <c r="AB33" s="361" t="s">
        <v>221</v>
      </c>
      <c r="AC33" s="362"/>
      <c r="AD33" s="363" t="s">
        <v>200</v>
      </c>
      <c r="AF33" s="360"/>
      <c r="AG33" s="364" t="s">
        <v>425</v>
      </c>
      <c r="AH33" s="364"/>
      <c r="AI33" s="404">
        <v>203063</v>
      </c>
      <c r="AK33" s="360"/>
      <c r="AL33" s="364" t="s">
        <v>423</v>
      </c>
      <c r="AM33" s="364"/>
      <c r="AN33" s="404">
        <v>275306</v>
      </c>
    </row>
    <row r="34" spans="1:40" ht="18.75">
      <c r="A34" s="105" t="s">
        <v>340</v>
      </c>
      <c r="B34" s="95">
        <f t="shared" ca="1" si="4"/>
        <v>21858</v>
      </c>
      <c r="C34"/>
      <c r="D34" s="450" t="str">
        <f t="shared" ca="1" si="5"/>
        <v>T83</v>
      </c>
      <c r="E34" s="450">
        <f t="shared" ca="1" si="5"/>
        <v>0</v>
      </c>
      <c r="F34" t="s">
        <v>479</v>
      </c>
      <c r="G34"/>
      <c r="H34" t="s">
        <v>516</v>
      </c>
      <c r="J34" t="s">
        <v>556</v>
      </c>
      <c r="L34" s="344" t="s">
        <v>596</v>
      </c>
      <c r="M34" s="344"/>
      <c r="N34" s="344" t="s">
        <v>638</v>
      </c>
      <c r="O34" s="344"/>
      <c r="P34"/>
      <c r="Q34" s="360"/>
      <c r="R34" s="364" t="s">
        <v>314</v>
      </c>
      <c r="S34" s="364" t="s">
        <v>315</v>
      </c>
      <c r="T34" s="373">
        <v>7.7374420255999681</v>
      </c>
      <c r="V34" s="360"/>
      <c r="W34" s="364" t="s">
        <v>314</v>
      </c>
      <c r="X34" s="364" t="s">
        <v>315</v>
      </c>
      <c r="Y34" s="373">
        <v>8.5668706947676263</v>
      </c>
      <c r="AA34" s="360"/>
      <c r="AB34" s="364" t="s">
        <v>314</v>
      </c>
      <c r="AC34" s="364" t="s">
        <v>315</v>
      </c>
      <c r="AD34" s="373">
        <v>8.1133174114090654</v>
      </c>
      <c r="AF34" s="360"/>
      <c r="AG34" s="379" t="s">
        <v>426</v>
      </c>
      <c r="AH34" s="364"/>
      <c r="AI34" s="404"/>
      <c r="AK34" s="360"/>
      <c r="AL34" s="364" t="s">
        <v>424</v>
      </c>
      <c r="AM34" s="364"/>
      <c r="AN34" s="404">
        <v>91921</v>
      </c>
    </row>
    <row r="35" spans="1:40" ht="18.75">
      <c r="A35" s="65" t="s">
        <v>128</v>
      </c>
      <c r="B35" s="86">
        <f t="shared" ca="1" si="4"/>
        <v>1167.4944444444445</v>
      </c>
      <c r="C35"/>
      <c r="D35" s="450" t="str">
        <f t="shared" ca="1" si="5"/>
        <v>T47</v>
      </c>
      <c r="E35" s="450">
        <f t="shared" ca="1" si="5"/>
        <v>0</v>
      </c>
      <c r="F35" t="s">
        <v>480</v>
      </c>
      <c r="G35"/>
      <c r="H35" t="s">
        <v>519</v>
      </c>
      <c r="J35" t="s">
        <v>557</v>
      </c>
      <c r="L35" s="344" t="s">
        <v>597</v>
      </c>
      <c r="M35" s="344"/>
      <c r="N35" s="344" t="s">
        <v>639</v>
      </c>
      <c r="O35" s="344"/>
      <c r="P35"/>
      <c r="Q35" s="360"/>
      <c r="R35" s="364" t="s">
        <v>316</v>
      </c>
      <c r="S35" s="364" t="s">
        <v>315</v>
      </c>
      <c r="T35" s="373">
        <v>2.7272727272727271</v>
      </c>
      <c r="V35" s="360"/>
      <c r="W35" s="364" t="s">
        <v>316</v>
      </c>
      <c r="X35" s="364" t="s">
        <v>315</v>
      </c>
      <c r="Y35" s="373">
        <v>1</v>
      </c>
      <c r="AA35" s="360"/>
      <c r="AB35" s="364" t="s">
        <v>316</v>
      </c>
      <c r="AC35" s="364" t="s">
        <v>315</v>
      </c>
      <c r="AD35" s="373">
        <v>1</v>
      </c>
      <c r="AF35" s="360"/>
      <c r="AG35" s="364" t="s">
        <v>427</v>
      </c>
      <c r="AH35" s="364"/>
      <c r="AI35" s="404">
        <v>779756</v>
      </c>
      <c r="AK35" s="360"/>
      <c r="AL35" s="364" t="s">
        <v>425</v>
      </c>
      <c r="AM35" s="364"/>
      <c r="AN35" s="404">
        <v>-66615</v>
      </c>
    </row>
    <row r="36" spans="1:40" ht="18.75">
      <c r="A36" s="65" t="s">
        <v>127</v>
      </c>
      <c r="B36" s="96"/>
      <c r="C36"/>
      <c r="D36" s="450"/>
      <c r="E36" s="450"/>
      <c r="F36"/>
      <c r="G36"/>
      <c r="L36" s="344"/>
      <c r="M36" s="344"/>
      <c r="N36" s="344"/>
      <c r="O36" s="344"/>
      <c r="P36"/>
      <c r="Q36" s="360"/>
      <c r="R36" s="362" t="s">
        <v>258</v>
      </c>
      <c r="S36" s="364" t="s">
        <v>315</v>
      </c>
      <c r="T36" s="373">
        <v>10.464714752872695</v>
      </c>
      <c r="V36" s="360"/>
      <c r="W36" s="362" t="s">
        <v>258</v>
      </c>
      <c r="X36" s="364" t="s">
        <v>315</v>
      </c>
      <c r="Y36" s="373">
        <v>9.5668706947676263</v>
      </c>
      <c r="AA36" s="360"/>
      <c r="AB36" s="362" t="s">
        <v>258</v>
      </c>
      <c r="AC36" s="364" t="s">
        <v>315</v>
      </c>
      <c r="AD36" s="373">
        <v>9.1133174114090654</v>
      </c>
      <c r="AF36" s="360"/>
      <c r="AG36" s="364" t="s">
        <v>173</v>
      </c>
      <c r="AH36" s="364"/>
      <c r="AI36" s="404">
        <v>392693</v>
      </c>
      <c r="AK36" s="360"/>
      <c r="AL36" s="379" t="s">
        <v>426</v>
      </c>
      <c r="AM36" s="364"/>
      <c r="AN36" s="404"/>
    </row>
    <row r="37" spans="1:40" ht="18.75">
      <c r="A37" s="65" t="s">
        <v>126</v>
      </c>
      <c r="B37" s="96"/>
      <c r="C37"/>
      <c r="D37" s="450"/>
      <c r="E37" s="450"/>
      <c r="F37"/>
      <c r="G37"/>
      <c r="L37" s="344"/>
      <c r="M37" s="344"/>
      <c r="N37" s="344"/>
      <c r="O37" s="344"/>
      <c r="P37"/>
      <c r="Q37" s="360"/>
      <c r="R37" s="361" t="s">
        <v>317</v>
      </c>
      <c r="S37" s="362"/>
      <c r="T37" s="363" t="s">
        <v>387</v>
      </c>
      <c r="V37" s="360"/>
      <c r="W37" s="361" t="s">
        <v>317</v>
      </c>
      <c r="X37" s="362"/>
      <c r="Y37" s="363" t="s">
        <v>387</v>
      </c>
      <c r="AA37" s="360"/>
      <c r="AB37" s="361" t="s">
        <v>317</v>
      </c>
      <c r="AC37" s="362"/>
      <c r="AD37" s="363" t="s">
        <v>387</v>
      </c>
      <c r="AF37" s="360"/>
      <c r="AG37" s="364" t="s">
        <v>204</v>
      </c>
      <c r="AH37" s="364"/>
      <c r="AI37" s="404">
        <v>272252.609765</v>
      </c>
      <c r="AK37" s="360"/>
      <c r="AL37" s="364" t="s">
        <v>427</v>
      </c>
      <c r="AM37" s="364"/>
      <c r="AN37" s="404">
        <v>667854</v>
      </c>
    </row>
    <row r="38" spans="1:40" ht="18.75">
      <c r="A38" s="108" t="s">
        <v>341</v>
      </c>
      <c r="B38" s="86" t="e">
        <f t="shared" ref="B38" ca="1" si="6">IF(E38=0,INDIRECT(D38),SUM(INDIRECT(D38),INDIRECT(E38)))</f>
        <v>#REF!</v>
      </c>
      <c r="C38"/>
      <c r="D38" s="450">
        <f ca="1">OFFSET(D38,0,$B$1*2)</f>
        <v>0</v>
      </c>
      <c r="E38" s="450">
        <f ca="1">OFFSET(E38,0,$B$1*2)</f>
        <v>0</v>
      </c>
      <c r="F38"/>
      <c r="G38"/>
      <c r="H38" t="s">
        <v>517</v>
      </c>
      <c r="J38" t="s">
        <v>558</v>
      </c>
      <c r="L38" s="344" t="s">
        <v>598</v>
      </c>
      <c r="M38" s="344"/>
      <c r="N38" s="344" t="s">
        <v>640</v>
      </c>
      <c r="O38" s="344"/>
      <c r="P38"/>
      <c r="Q38" s="360"/>
      <c r="R38" s="364" t="s">
        <v>222</v>
      </c>
      <c r="S38" s="364" t="s">
        <v>257</v>
      </c>
      <c r="T38" s="366">
        <v>851.11862281599645</v>
      </c>
      <c r="V38" s="360"/>
      <c r="W38" s="364" t="s">
        <v>222</v>
      </c>
      <c r="X38" s="364" t="s">
        <v>257</v>
      </c>
      <c r="Y38" s="366">
        <v>856.68706947676264</v>
      </c>
      <c r="AA38" s="360"/>
      <c r="AB38" s="364" t="s">
        <v>222</v>
      </c>
      <c r="AC38" s="364" t="s">
        <v>257</v>
      </c>
      <c r="AD38" s="366">
        <v>811.33174114090662</v>
      </c>
      <c r="AF38" s="360"/>
      <c r="AG38" s="364" t="s">
        <v>428</v>
      </c>
      <c r="AH38" s="364"/>
      <c r="AI38" s="404">
        <v>664945.60976499994</v>
      </c>
      <c r="AK38" s="360"/>
      <c r="AL38" s="364" t="s">
        <v>173</v>
      </c>
      <c r="AM38" s="364"/>
      <c r="AN38" s="404">
        <v>235781</v>
      </c>
    </row>
    <row r="39" spans="1:40" ht="18.75">
      <c r="A39" s="108" t="s">
        <v>342</v>
      </c>
      <c r="B39" s="96"/>
      <c r="C39"/>
      <c r="D39" s="450"/>
      <c r="E39" s="450"/>
      <c r="F39"/>
      <c r="G39"/>
      <c r="L39" s="344"/>
      <c r="M39" s="344"/>
      <c r="N39" s="344"/>
      <c r="O39" s="344"/>
      <c r="P39"/>
      <c r="Q39" s="360"/>
      <c r="R39" s="364" t="s">
        <v>223</v>
      </c>
      <c r="S39" s="364" t="s">
        <v>257</v>
      </c>
      <c r="T39" s="366">
        <v>180</v>
      </c>
      <c r="V39" s="360"/>
      <c r="W39" s="364" t="s">
        <v>223</v>
      </c>
      <c r="X39" s="364" t="s">
        <v>257</v>
      </c>
      <c r="Y39" s="366">
        <v>455</v>
      </c>
      <c r="AA39" s="360"/>
      <c r="AB39" s="364" t="s">
        <v>223</v>
      </c>
      <c r="AC39" s="364" t="s">
        <v>257</v>
      </c>
      <c r="AD39" s="366">
        <v>275</v>
      </c>
      <c r="AF39" s="360"/>
      <c r="AG39" s="364" t="s">
        <v>429</v>
      </c>
      <c r="AH39" s="364"/>
      <c r="AI39" s="404">
        <v>664945.60976499994</v>
      </c>
      <c r="AK39" s="360"/>
      <c r="AL39" s="364" t="s">
        <v>204</v>
      </c>
      <c r="AM39" s="364"/>
      <c r="AN39" s="404">
        <v>263827.46019999997</v>
      </c>
    </row>
    <row r="40" spans="1:40" ht="18.75">
      <c r="A40" s="65" t="s">
        <v>129</v>
      </c>
      <c r="B40" s="96"/>
      <c r="C40"/>
      <c r="D40" s="450"/>
      <c r="E40" s="450"/>
      <c r="F40"/>
      <c r="G40"/>
      <c r="L40" s="344"/>
      <c r="M40" s="344"/>
      <c r="N40" s="344"/>
      <c r="O40" s="344"/>
      <c r="P40"/>
      <c r="Q40" s="360"/>
      <c r="R40" s="364" t="s">
        <v>318</v>
      </c>
      <c r="S40" s="364" t="s">
        <v>257</v>
      </c>
      <c r="T40" s="374">
        <v>312</v>
      </c>
      <c r="V40" s="360"/>
      <c r="W40" s="364" t="s">
        <v>318</v>
      </c>
      <c r="X40" s="364" t="s">
        <v>257</v>
      </c>
      <c r="Y40" s="374">
        <v>600</v>
      </c>
      <c r="AA40" s="360"/>
      <c r="AB40" s="364" t="s">
        <v>318</v>
      </c>
      <c r="AC40" s="364" t="s">
        <v>257</v>
      </c>
      <c r="AD40" s="374">
        <v>494</v>
      </c>
      <c r="AF40" s="360"/>
      <c r="AG40" s="364" t="s">
        <v>430</v>
      </c>
      <c r="AH40" s="364"/>
      <c r="AI40" s="404">
        <v>114810.39023500006</v>
      </c>
      <c r="AK40" s="360"/>
      <c r="AL40" s="364" t="s">
        <v>428</v>
      </c>
      <c r="AM40" s="364"/>
      <c r="AN40" s="404">
        <v>513208.46019999997</v>
      </c>
    </row>
    <row r="41" spans="1:40" ht="18.75">
      <c r="A41" s="65" t="s">
        <v>9</v>
      </c>
      <c r="B41" s="97">
        <f ca="1">IF(E41=0,INDIRECT(D41),SUM(INDIRECT(D41),INDIRECT(E41)))</f>
        <v>18000</v>
      </c>
      <c r="C41"/>
      <c r="D41" s="450" t="str">
        <f t="shared" ref="D41:E44" ca="1" si="7">OFFSET(D41,0,$B$1*2)</f>
        <v>T86</v>
      </c>
      <c r="E41" s="450">
        <f t="shared" ca="1" si="7"/>
        <v>0</v>
      </c>
      <c r="F41" t="s">
        <v>481</v>
      </c>
      <c r="G41"/>
      <c r="H41" t="s">
        <v>520</v>
      </c>
      <c r="J41" t="s">
        <v>559</v>
      </c>
      <c r="L41" s="344" t="s">
        <v>599</v>
      </c>
      <c r="M41" s="344"/>
      <c r="N41" s="344" t="s">
        <v>641</v>
      </c>
      <c r="O41" s="344"/>
      <c r="P41"/>
      <c r="Q41" s="360"/>
      <c r="R41" s="364" t="s">
        <v>224</v>
      </c>
      <c r="S41" s="364" t="s">
        <v>257</v>
      </c>
      <c r="T41" s="366">
        <v>1343.1186228159963</v>
      </c>
      <c r="V41" s="360"/>
      <c r="W41" s="364" t="s">
        <v>224</v>
      </c>
      <c r="X41" s="364" t="s">
        <v>257</v>
      </c>
      <c r="Y41" s="366">
        <v>1911.6870694767626</v>
      </c>
      <c r="AA41" s="360"/>
      <c r="AB41" s="364" t="s">
        <v>224</v>
      </c>
      <c r="AC41" s="364" t="s">
        <v>257</v>
      </c>
      <c r="AD41" s="366">
        <v>1580.3317411409066</v>
      </c>
      <c r="AF41" s="360"/>
      <c r="AG41" s="364" t="s">
        <v>424</v>
      </c>
      <c r="AH41" s="364"/>
      <c r="AI41" s="404">
        <v>50000</v>
      </c>
      <c r="AK41" s="360"/>
      <c r="AL41" s="364" t="s">
        <v>429</v>
      </c>
      <c r="AM41" s="364"/>
      <c r="AN41" s="404">
        <v>499608.46019999997</v>
      </c>
    </row>
    <row r="42" spans="1:40" ht="18.75">
      <c r="A42" s="65" t="s">
        <v>348</v>
      </c>
      <c r="B42" s="86">
        <f ca="1">IF(E42=0,INDIRECT(D42),SUM(INDIRECT(D42),INDIRECT(E42)))</f>
        <v>0</v>
      </c>
      <c r="C42"/>
      <c r="D42" s="450" t="str">
        <f ca="1">OFFSET(D42,0,$B$1*2)</f>
        <v>T91</v>
      </c>
      <c r="E42" s="450">
        <f ca="1">OFFSET(E42,0,$B$1*2)</f>
        <v>0</v>
      </c>
      <c r="F42" t="s">
        <v>487</v>
      </c>
      <c r="G42"/>
      <c r="H42" t="s">
        <v>526</v>
      </c>
      <c r="J42" t="s">
        <v>567</v>
      </c>
      <c r="L42" s="344" t="s">
        <v>607</v>
      </c>
      <c r="M42" s="344"/>
      <c r="N42" s="344" t="s">
        <v>649</v>
      </c>
      <c r="O42" s="344"/>
      <c r="P42"/>
      <c r="Q42" s="360"/>
      <c r="R42" s="375" t="s">
        <v>379</v>
      </c>
      <c r="S42" s="364"/>
      <c r="T42" s="366"/>
      <c r="V42" s="360"/>
      <c r="W42" s="375" t="s">
        <v>379</v>
      </c>
      <c r="X42" s="364"/>
      <c r="Y42" s="366"/>
      <c r="AA42" s="360"/>
      <c r="AB42" s="375" t="s">
        <v>379</v>
      </c>
      <c r="AC42" s="364"/>
      <c r="AD42" s="366"/>
      <c r="AF42" s="360"/>
      <c r="AG42" s="364" t="s">
        <v>431</v>
      </c>
      <c r="AH42" s="364"/>
      <c r="AI42" s="404">
        <v>64810.390235000057</v>
      </c>
      <c r="AK42" s="360"/>
      <c r="AL42" s="364" t="s">
        <v>430</v>
      </c>
      <c r="AM42" s="364"/>
      <c r="AN42" s="404">
        <v>168245.53980000003</v>
      </c>
    </row>
    <row r="43" spans="1:40" ht="18.75">
      <c r="A43" s="105" t="s">
        <v>343</v>
      </c>
      <c r="B43" s="455">
        <f ca="1">IF(E43=0,INDIRECT(D43)+B42+B41,)</f>
        <v>247595</v>
      </c>
      <c r="C43"/>
      <c r="D43" s="450" t="str">
        <f t="shared" ca="1" si="7"/>
        <v>T84</v>
      </c>
      <c r="E43" s="450">
        <f t="shared" ca="1" si="7"/>
        <v>0</v>
      </c>
      <c r="F43" t="s">
        <v>482</v>
      </c>
      <c r="G43"/>
      <c r="H43" t="s">
        <v>521</v>
      </c>
      <c r="J43" t="s">
        <v>560</v>
      </c>
      <c r="L43" s="344" t="s">
        <v>600</v>
      </c>
      <c r="M43" s="344"/>
      <c r="N43" s="344" t="s">
        <v>642</v>
      </c>
      <c r="O43" s="344"/>
      <c r="P43"/>
      <c r="Q43" s="360"/>
      <c r="R43" s="361" t="s">
        <v>225</v>
      </c>
      <c r="S43" s="362"/>
      <c r="T43" s="363"/>
      <c r="V43" s="360"/>
      <c r="W43" s="361" t="s">
        <v>225</v>
      </c>
      <c r="X43" s="362"/>
      <c r="Y43" s="363"/>
      <c r="AA43" s="360"/>
      <c r="AB43" s="361" t="s">
        <v>225</v>
      </c>
      <c r="AC43" s="362"/>
      <c r="AD43" s="363"/>
      <c r="AF43" s="360"/>
      <c r="AG43" s="379" t="s">
        <v>432</v>
      </c>
      <c r="AH43" s="364"/>
      <c r="AI43" s="431"/>
      <c r="AK43" s="360"/>
      <c r="AL43" s="364" t="s">
        <v>424</v>
      </c>
      <c r="AM43" s="364"/>
      <c r="AN43" s="404">
        <v>91921</v>
      </c>
    </row>
    <row r="44" spans="1:40" ht="18.75">
      <c r="A44" s="65" t="s">
        <v>344</v>
      </c>
      <c r="B44" s="86">
        <f ca="1">IF(E44=0,INDIRECT(D44),SUM(INDIRECT(D44),INDIRECT(E44)))</f>
        <v>18545</v>
      </c>
      <c r="C44"/>
      <c r="D44" s="450" t="str">
        <f t="shared" ca="1" si="7"/>
        <v>T85</v>
      </c>
      <c r="E44" s="450">
        <f t="shared" ca="1" si="7"/>
        <v>0</v>
      </c>
      <c r="F44" t="s">
        <v>483</v>
      </c>
      <c r="G44"/>
      <c r="H44" t="s">
        <v>522</v>
      </c>
      <c r="J44" t="s">
        <v>561</v>
      </c>
      <c r="L44" s="344" t="s">
        <v>601</v>
      </c>
      <c r="M44" s="344"/>
      <c r="N44" s="344" t="s">
        <v>643</v>
      </c>
      <c r="O44" s="344"/>
      <c r="P44"/>
      <c r="Q44" s="360"/>
      <c r="R44" s="364" t="s">
        <v>226</v>
      </c>
      <c r="S44" s="364" t="s">
        <v>227</v>
      </c>
      <c r="T44" s="366">
        <v>72.658321894986315</v>
      </c>
      <c r="V44" s="360"/>
      <c r="W44" s="364" t="s">
        <v>226</v>
      </c>
      <c r="X44" s="364" t="s">
        <v>227</v>
      </c>
      <c r="Y44" s="366">
        <v>101.28434113451351</v>
      </c>
      <c r="AA44" s="360"/>
      <c r="AB44" s="364" t="s">
        <v>226</v>
      </c>
      <c r="AC44" s="364" t="s">
        <v>227</v>
      </c>
      <c r="AD44" s="366">
        <v>93.651269087148918</v>
      </c>
      <c r="AF44" s="360"/>
      <c r="AG44" s="364" t="s">
        <v>433</v>
      </c>
      <c r="AH44" s="364"/>
      <c r="AI44" s="432">
        <v>4.1932209727903604E-2</v>
      </c>
      <c r="AK44" s="360"/>
      <c r="AL44" s="364" t="s">
        <v>431</v>
      </c>
      <c r="AM44" s="364"/>
      <c r="AN44" s="404">
        <v>76324.539800000028</v>
      </c>
    </row>
    <row r="45" spans="1:40" ht="18.75">
      <c r="A45" s="108" t="s">
        <v>192</v>
      </c>
      <c r="B45" s="96"/>
      <c r="C45"/>
      <c r="D45" s="450"/>
      <c r="E45" s="450"/>
      <c r="F45"/>
      <c r="G45"/>
      <c r="L45" s="344"/>
      <c r="M45" s="344"/>
      <c r="N45" s="344"/>
      <c r="O45" s="344"/>
      <c r="P45"/>
      <c r="Q45" s="360"/>
      <c r="R45" s="376" t="s">
        <v>228</v>
      </c>
      <c r="S45" s="364" t="s">
        <v>227</v>
      </c>
      <c r="T45" s="366">
        <v>59.865562260483749</v>
      </c>
      <c r="V45" s="360"/>
      <c r="W45" s="376" t="s">
        <v>228</v>
      </c>
      <c r="X45" s="364" t="s">
        <v>227</v>
      </c>
      <c r="Y45" s="366">
        <v>79.692718024442797</v>
      </c>
      <c r="AA45" s="360"/>
      <c r="AB45" s="376" t="s">
        <v>228</v>
      </c>
      <c r="AC45" s="364" t="s">
        <v>227</v>
      </c>
      <c r="AD45" s="366">
        <v>71.639218660682289</v>
      </c>
      <c r="AF45" s="360"/>
      <c r="AG45" s="364" t="s">
        <v>434</v>
      </c>
      <c r="AH45" s="364"/>
      <c r="AI45" s="432">
        <v>0.63476990504017528</v>
      </c>
      <c r="AK45" s="360"/>
      <c r="AL45" s="379" t="s">
        <v>432</v>
      </c>
      <c r="AM45" s="364"/>
      <c r="AN45" s="431"/>
    </row>
    <row r="46" spans="1:40" ht="18.75">
      <c r="A46" s="108" t="s">
        <v>191</v>
      </c>
      <c r="B46" s="86">
        <f ca="1">IF(E46=0,INDIRECT(D46),SUM(INDIRECT(D46),INDIRECT(E46)))</f>
        <v>32910</v>
      </c>
      <c r="C46"/>
      <c r="D46" s="450" t="str">
        <f ca="1">OFFSET(D46,0,$B$1*2)</f>
        <v>T87</v>
      </c>
      <c r="E46" s="450">
        <f ca="1">OFFSET(E46,0,$B$1*2)</f>
        <v>0</v>
      </c>
      <c r="F46" t="s">
        <v>484</v>
      </c>
      <c r="G46"/>
      <c r="H46" t="s">
        <v>523</v>
      </c>
      <c r="J46" t="s">
        <v>562</v>
      </c>
      <c r="L46" s="344" t="s">
        <v>602</v>
      </c>
      <c r="M46" s="344"/>
      <c r="N46" s="344" t="s">
        <v>644</v>
      </c>
      <c r="O46" s="344"/>
      <c r="P46"/>
      <c r="Q46" s="360"/>
      <c r="R46" s="376" t="s">
        <v>229</v>
      </c>
      <c r="S46" s="364" t="s">
        <v>227</v>
      </c>
      <c r="T46" s="366">
        <v>93.583744078665575</v>
      </c>
      <c r="V46" s="360"/>
      <c r="W46" s="376" t="s">
        <v>229</v>
      </c>
      <c r="X46" s="364" t="s">
        <v>227</v>
      </c>
      <c r="Y46" s="366">
        <v>158.26414659587135</v>
      </c>
      <c r="AA46" s="360"/>
      <c r="AB46" s="376" t="s">
        <v>229</v>
      </c>
      <c r="AC46" s="364" t="s">
        <v>227</v>
      </c>
      <c r="AD46" s="366">
        <v>150.21064723211086</v>
      </c>
      <c r="AF46" s="360"/>
      <c r="AG46" s="364" t="s">
        <v>435</v>
      </c>
      <c r="AH46" s="364"/>
      <c r="AI46" s="432">
        <v>3.7290213023590368E-2</v>
      </c>
      <c r="AK46" s="360"/>
      <c r="AL46" s="364" t="s">
        <v>433</v>
      </c>
      <c r="AM46" s="364"/>
      <c r="AN46" s="432">
        <v>3.4798275779871754E-2</v>
      </c>
    </row>
    <row r="47" spans="1:40" ht="18.75">
      <c r="A47" s="108" t="s">
        <v>459</v>
      </c>
      <c r="B47" s="96"/>
      <c r="C47"/>
      <c r="D47" s="450"/>
      <c r="E47" s="450"/>
      <c r="F47"/>
      <c r="G47"/>
      <c r="L47" s="344"/>
      <c r="M47" s="344"/>
      <c r="N47" s="344"/>
      <c r="O47" s="344"/>
      <c r="P47"/>
      <c r="Q47" s="360"/>
      <c r="R47" s="364" t="s">
        <v>230</v>
      </c>
      <c r="S47" s="364" t="s">
        <v>231</v>
      </c>
      <c r="T47" s="366">
        <v>1167.4944444444445</v>
      </c>
      <c r="V47" s="360"/>
      <c r="W47" s="364" t="s">
        <v>230</v>
      </c>
      <c r="X47" s="364" t="s">
        <v>231</v>
      </c>
      <c r="Y47" s="366">
        <v>400</v>
      </c>
      <c r="AA47" s="360"/>
      <c r="AB47" s="364" t="s">
        <v>230</v>
      </c>
      <c r="AC47" s="364" t="s">
        <v>231</v>
      </c>
      <c r="AD47" s="366">
        <v>400</v>
      </c>
      <c r="AF47" s="360"/>
      <c r="AG47" s="364" t="s">
        <v>436</v>
      </c>
      <c r="AH47" s="364"/>
      <c r="AI47" s="404">
        <v>0</v>
      </c>
      <c r="AK47" s="360"/>
      <c r="AL47" s="364" t="s">
        <v>434</v>
      </c>
      <c r="AM47" s="364"/>
      <c r="AN47" s="432">
        <v>0.80546074726996097</v>
      </c>
    </row>
    <row r="48" spans="1:40" ht="18.75">
      <c r="A48" s="65" t="s">
        <v>23</v>
      </c>
      <c r="B48" s="97">
        <f t="shared" ref="B48:B52" ca="1" si="8">IF(E48=0,INDIRECT(D48),SUM(INDIRECT(D48),INDIRECT(E48)))</f>
        <v>30687</v>
      </c>
      <c r="C48"/>
      <c r="D48" s="450" t="str">
        <f t="shared" ref="D48:E52" ca="1" si="9">OFFSET(D48,0,$B$1*2)</f>
        <v>T88</v>
      </c>
      <c r="E48" s="450">
        <f t="shared" ca="1" si="9"/>
        <v>0</v>
      </c>
      <c r="F48" t="s">
        <v>485</v>
      </c>
      <c r="G48"/>
      <c r="H48" t="s">
        <v>524</v>
      </c>
      <c r="J48" t="s">
        <v>563</v>
      </c>
      <c r="K48" t="s">
        <v>564</v>
      </c>
      <c r="L48" s="344" t="s">
        <v>603</v>
      </c>
      <c r="M48" s="344" t="s">
        <v>604</v>
      </c>
      <c r="N48" s="344" t="s">
        <v>645</v>
      </c>
      <c r="O48" s="344" t="s">
        <v>646</v>
      </c>
      <c r="P48"/>
      <c r="Q48" s="360"/>
      <c r="R48" s="361" t="s">
        <v>232</v>
      </c>
      <c r="S48" s="362"/>
      <c r="T48" s="363"/>
      <c r="V48" s="360"/>
      <c r="W48" s="364" t="s">
        <v>388</v>
      </c>
      <c r="X48" s="364" t="s">
        <v>231</v>
      </c>
      <c r="Y48" s="366">
        <v>233.57142857142858</v>
      </c>
      <c r="AA48" s="360"/>
      <c r="AB48" s="364" t="s">
        <v>388</v>
      </c>
      <c r="AC48" s="364" t="s">
        <v>231</v>
      </c>
      <c r="AD48" s="366">
        <v>150</v>
      </c>
      <c r="AF48" s="393"/>
      <c r="AG48" s="362"/>
      <c r="AH48" s="362"/>
      <c r="AI48" s="433"/>
      <c r="AK48" s="360"/>
      <c r="AL48" s="364" t="s">
        <v>435</v>
      </c>
      <c r="AM48" s="364"/>
      <c r="AN48" s="432">
        <v>2.4871864659743028E-2</v>
      </c>
    </row>
    <row r="49" spans="1:40" ht="21">
      <c r="A49" s="65" t="s">
        <v>346</v>
      </c>
      <c r="B49" s="86">
        <f t="shared" ca="1" si="8"/>
        <v>13593</v>
      </c>
      <c r="C49"/>
      <c r="D49" s="450" t="str">
        <f t="shared" ca="1" si="9"/>
        <v>T89</v>
      </c>
      <c r="E49" s="450">
        <f t="shared" ca="1" si="9"/>
        <v>0</v>
      </c>
      <c r="F49" t="s">
        <v>477</v>
      </c>
      <c r="G49"/>
      <c r="H49" t="s">
        <v>514</v>
      </c>
      <c r="J49" t="s">
        <v>565</v>
      </c>
      <c r="L49" s="344" t="s">
        <v>605</v>
      </c>
      <c r="M49" s="344"/>
      <c r="N49" s="344" t="s">
        <v>647</v>
      </c>
      <c r="O49" s="344"/>
      <c r="P49"/>
      <c r="Q49" s="360"/>
      <c r="R49" s="364" t="s">
        <v>233</v>
      </c>
      <c r="S49" s="364" t="s">
        <v>234</v>
      </c>
      <c r="T49" s="366">
        <v>83.636363636363654</v>
      </c>
      <c r="V49" s="360"/>
      <c r="W49" s="361" t="s">
        <v>232</v>
      </c>
      <c r="X49" s="362"/>
      <c r="Y49" s="363"/>
      <c r="AA49" s="360"/>
      <c r="AB49" s="361" t="s">
        <v>232</v>
      </c>
      <c r="AC49" s="362"/>
      <c r="AD49" s="363"/>
      <c r="AF49" s="356"/>
      <c r="AG49" s="357" t="s">
        <v>313</v>
      </c>
      <c r="AH49" s="358"/>
      <c r="AI49" s="359"/>
      <c r="AK49" s="360"/>
      <c r="AL49" s="364" t="s">
        <v>436</v>
      </c>
      <c r="AM49" s="364"/>
      <c r="AN49" s="404">
        <v>-12320</v>
      </c>
    </row>
    <row r="50" spans="1:40" ht="18.75">
      <c r="A50" s="65" t="s">
        <v>347</v>
      </c>
      <c r="B50" s="86">
        <f t="shared" ca="1" si="8"/>
        <v>9594</v>
      </c>
      <c r="C50"/>
      <c r="D50" s="450" t="str">
        <f t="shared" ca="1" si="9"/>
        <v>T90</v>
      </c>
      <c r="E50" s="450">
        <f t="shared" ca="1" si="9"/>
        <v>0</v>
      </c>
      <c r="F50" t="s">
        <v>486</v>
      </c>
      <c r="G50"/>
      <c r="H50" t="s">
        <v>525</v>
      </c>
      <c r="J50" t="s">
        <v>566</v>
      </c>
      <c r="L50" s="344" t="s">
        <v>606</v>
      </c>
      <c r="M50" s="344"/>
      <c r="N50" s="344" t="s">
        <v>648</v>
      </c>
      <c r="O50" s="344"/>
      <c r="P50"/>
      <c r="Q50" s="360"/>
      <c r="R50" s="364" t="s">
        <v>233</v>
      </c>
      <c r="S50" s="364" t="s">
        <v>235</v>
      </c>
      <c r="T50" s="366">
        <v>83.941605839416056</v>
      </c>
      <c r="V50" s="360"/>
      <c r="W50" s="364" t="s">
        <v>233</v>
      </c>
      <c r="X50" s="364" t="s">
        <v>234</v>
      </c>
      <c r="Y50" s="366">
        <v>276</v>
      </c>
      <c r="AA50" s="360"/>
      <c r="AB50" s="364" t="s">
        <v>233</v>
      </c>
      <c r="AC50" s="364" t="s">
        <v>234</v>
      </c>
      <c r="AD50" s="366">
        <v>230</v>
      </c>
      <c r="AF50" s="360"/>
      <c r="AG50" s="361" t="s">
        <v>205</v>
      </c>
      <c r="AH50" s="362"/>
      <c r="AI50" s="363"/>
      <c r="AK50" s="393"/>
      <c r="AL50" s="362"/>
      <c r="AM50" s="362"/>
      <c r="AN50" s="433"/>
    </row>
    <row r="51" spans="1:40" ht="21">
      <c r="A51" s="105" t="s">
        <v>349</v>
      </c>
      <c r="B51" s="455">
        <f ca="1">IF(E51=0,INDIRECT(D51)-B43,SUM(INDIRECT(D51),INDIRECT(E51)))</f>
        <v>105329</v>
      </c>
      <c r="C51"/>
      <c r="D51" s="450" t="str">
        <f t="shared" ca="1" si="9"/>
        <v>T92</v>
      </c>
      <c r="E51" s="450">
        <f t="shared" ca="1" si="9"/>
        <v>0</v>
      </c>
      <c r="F51" t="s">
        <v>488</v>
      </c>
      <c r="G51"/>
      <c r="H51" t="s">
        <v>527</v>
      </c>
      <c r="J51" t="s">
        <v>568</v>
      </c>
      <c r="L51" s="344" t="s">
        <v>608</v>
      </c>
      <c r="M51" s="344"/>
      <c r="N51" s="344" t="s">
        <v>650</v>
      </c>
      <c r="O51" s="344"/>
      <c r="P51"/>
      <c r="Q51" s="360"/>
      <c r="R51" s="361" t="s">
        <v>236</v>
      </c>
      <c r="S51" s="362"/>
      <c r="T51" s="363"/>
      <c r="V51" s="360"/>
      <c r="W51" s="364" t="s">
        <v>233</v>
      </c>
      <c r="X51" s="364" t="s">
        <v>235</v>
      </c>
      <c r="Y51" s="366">
        <v>276</v>
      </c>
      <c r="AA51" s="360"/>
      <c r="AB51" s="364" t="s">
        <v>233</v>
      </c>
      <c r="AC51" s="364" t="s">
        <v>235</v>
      </c>
      <c r="AD51" s="366">
        <v>214.66666666666669</v>
      </c>
      <c r="AF51" s="360"/>
      <c r="AG51" s="364" t="s">
        <v>198</v>
      </c>
      <c r="AH51" s="364" t="s">
        <v>199</v>
      </c>
      <c r="AI51" s="365">
        <v>150</v>
      </c>
      <c r="AK51" s="356"/>
      <c r="AL51" s="357" t="s">
        <v>313</v>
      </c>
      <c r="AM51" s="358"/>
      <c r="AN51" s="359"/>
    </row>
    <row r="52" spans="1:40" ht="18.75">
      <c r="A52" s="114" t="s">
        <v>109</v>
      </c>
      <c r="B52" s="98">
        <f t="shared" ca="1" si="8"/>
        <v>396781</v>
      </c>
      <c r="C52"/>
      <c r="D52" s="450" t="str">
        <f t="shared" ca="1" si="9"/>
        <v>T93</v>
      </c>
      <c r="E52" s="450">
        <f t="shared" ca="1" si="9"/>
        <v>0</v>
      </c>
      <c r="F52" t="s">
        <v>489</v>
      </c>
      <c r="G52"/>
      <c r="H52" t="s">
        <v>528</v>
      </c>
      <c r="J52" t="s">
        <v>569</v>
      </c>
      <c r="L52" s="344" t="s">
        <v>609</v>
      </c>
      <c r="N52" s="344" t="s">
        <v>651</v>
      </c>
      <c r="P52"/>
      <c r="Q52" s="360"/>
      <c r="R52" s="364" t="s">
        <v>237</v>
      </c>
      <c r="S52" s="364" t="s">
        <v>238</v>
      </c>
      <c r="T52" s="373">
        <v>1</v>
      </c>
      <c r="V52" s="360"/>
      <c r="W52" s="361" t="s">
        <v>236</v>
      </c>
      <c r="X52" s="362"/>
      <c r="Y52" s="363"/>
      <c r="AA52" s="360"/>
      <c r="AB52" s="361" t="s">
        <v>236</v>
      </c>
      <c r="AC52" s="362"/>
      <c r="AD52" s="363"/>
      <c r="AF52" s="360"/>
      <c r="AG52" s="364" t="s">
        <v>200</v>
      </c>
      <c r="AH52" s="364" t="s">
        <v>199</v>
      </c>
      <c r="AI52" s="365">
        <v>100</v>
      </c>
      <c r="AK52" s="360"/>
      <c r="AL52" s="361" t="s">
        <v>205</v>
      </c>
      <c r="AM52" s="362"/>
      <c r="AN52" s="363"/>
    </row>
    <row r="53" spans="1:40" ht="19.5">
      <c r="A53" s="136"/>
      <c r="B53" s="35"/>
      <c r="C53"/>
      <c r="D53" s="450"/>
      <c r="E53" s="450"/>
      <c r="F53"/>
      <c r="G53"/>
      <c r="P53"/>
      <c r="Q53" s="360"/>
      <c r="R53" s="364" t="s">
        <v>239</v>
      </c>
      <c r="S53" s="364" t="s">
        <v>238</v>
      </c>
      <c r="T53" s="373">
        <v>3</v>
      </c>
      <c r="V53" s="360"/>
      <c r="W53" s="364" t="s">
        <v>237</v>
      </c>
      <c r="X53" s="364" t="s">
        <v>238</v>
      </c>
      <c r="Y53" s="373">
        <v>1.4</v>
      </c>
      <c r="AA53" s="360"/>
      <c r="AB53" s="364" t="s">
        <v>237</v>
      </c>
      <c r="AC53" s="364" t="s">
        <v>238</v>
      </c>
      <c r="AD53" s="373">
        <v>1</v>
      </c>
      <c r="AF53" s="360"/>
      <c r="AG53" s="364" t="s">
        <v>206</v>
      </c>
      <c r="AH53" s="364" t="s">
        <v>199</v>
      </c>
      <c r="AI53" s="365">
        <v>0</v>
      </c>
      <c r="AK53" s="360"/>
      <c r="AL53" s="364" t="s">
        <v>198</v>
      </c>
      <c r="AM53" s="364" t="s">
        <v>199</v>
      </c>
      <c r="AN53" s="365">
        <v>137</v>
      </c>
    </row>
    <row r="54" spans="1:40" ht="18.75">
      <c r="A54" s="152" t="s">
        <v>350</v>
      </c>
      <c r="B54" s="86">
        <f t="shared" ref="B54:B57" ca="1" si="10">IF(E54=0,INDIRECT(D54),SUM(INDIRECT(D54),INDIRECT(E54)))</f>
        <v>90000</v>
      </c>
      <c r="C54"/>
      <c r="D54" s="450" t="str">
        <f t="shared" ref="D54:E55" ca="1" si="11">OFFSET(D54,0,$B$1*2)</f>
        <v>T95</v>
      </c>
      <c r="E54" s="450">
        <f t="shared" ca="1" si="11"/>
        <v>0</v>
      </c>
      <c r="F54" t="s">
        <v>490</v>
      </c>
      <c r="G54" s="344"/>
      <c r="H54" t="s">
        <v>529</v>
      </c>
      <c r="I54" s="344"/>
      <c r="J54" t="s">
        <v>570</v>
      </c>
      <c r="K54" s="344"/>
      <c r="L54" s="344" t="s">
        <v>610</v>
      </c>
      <c r="N54" s="344" t="s">
        <v>652</v>
      </c>
      <c r="O54" s="344"/>
      <c r="P54"/>
      <c r="Q54" s="360"/>
      <c r="R54" s="364" t="s">
        <v>240</v>
      </c>
      <c r="S54" s="364" t="s">
        <v>241</v>
      </c>
      <c r="T54" s="377">
        <v>65</v>
      </c>
      <c r="V54" s="360"/>
      <c r="W54" s="364" t="s">
        <v>239</v>
      </c>
      <c r="X54" s="364" t="s">
        <v>238</v>
      </c>
      <c r="Y54" s="373">
        <v>1.59</v>
      </c>
      <c r="AA54" s="360"/>
      <c r="AB54" s="364" t="s">
        <v>239</v>
      </c>
      <c r="AC54" s="364" t="s">
        <v>238</v>
      </c>
      <c r="AD54" s="373">
        <v>1.59</v>
      </c>
      <c r="AF54" s="360"/>
      <c r="AG54" s="364" t="s">
        <v>207</v>
      </c>
      <c r="AH54" s="364" t="s">
        <v>199</v>
      </c>
      <c r="AI54" s="365">
        <v>0</v>
      </c>
      <c r="AK54" s="360"/>
      <c r="AL54" s="364" t="s">
        <v>200</v>
      </c>
      <c r="AM54" s="364" t="s">
        <v>199</v>
      </c>
      <c r="AN54" s="365">
        <v>110</v>
      </c>
    </row>
    <row r="55" spans="1:40" ht="18.75">
      <c r="A55" s="152" t="s">
        <v>351</v>
      </c>
      <c r="B55" s="86">
        <f t="shared" ca="1" si="10"/>
        <v>20610</v>
      </c>
      <c r="C55"/>
      <c r="D55" s="450" t="str">
        <f t="shared" ca="1" si="11"/>
        <v>T96</v>
      </c>
      <c r="E55" s="450">
        <f t="shared" ca="1" si="11"/>
        <v>0</v>
      </c>
      <c r="F55" t="s">
        <v>491</v>
      </c>
      <c r="G55" s="344"/>
      <c r="H55" t="s">
        <v>530</v>
      </c>
      <c r="I55" s="344"/>
      <c r="J55" t="s">
        <v>571</v>
      </c>
      <c r="K55" s="344"/>
      <c r="L55" s="344" t="s">
        <v>611</v>
      </c>
      <c r="N55" s="344" t="s">
        <v>653</v>
      </c>
      <c r="O55" s="344"/>
      <c r="P55"/>
      <c r="Q55" s="360"/>
      <c r="R55" s="364" t="s">
        <v>242</v>
      </c>
      <c r="S55" s="364" t="s">
        <v>243</v>
      </c>
      <c r="T55" s="377">
        <v>30130.5</v>
      </c>
      <c r="V55" s="360"/>
      <c r="W55" s="364" t="s">
        <v>240</v>
      </c>
      <c r="X55" s="364" t="s">
        <v>241</v>
      </c>
      <c r="Y55" s="377">
        <v>100.3344481605351</v>
      </c>
      <c r="AA55" s="360"/>
      <c r="AB55" s="364" t="s">
        <v>240</v>
      </c>
      <c r="AC55" s="364" t="s">
        <v>241</v>
      </c>
      <c r="AD55" s="377">
        <v>100.3861003861004</v>
      </c>
      <c r="AF55" s="360"/>
      <c r="AG55" s="361" t="s">
        <v>208</v>
      </c>
      <c r="AH55" s="362"/>
      <c r="AI55" s="363"/>
      <c r="AK55" s="360"/>
      <c r="AL55" s="364" t="s">
        <v>206</v>
      </c>
      <c r="AM55" s="364" t="s">
        <v>199</v>
      </c>
      <c r="AN55" s="365">
        <v>72</v>
      </c>
    </row>
    <row r="56" spans="1:40" ht="18.75">
      <c r="A56" s="152" t="s">
        <v>352</v>
      </c>
      <c r="B56" s="96"/>
      <c r="C56"/>
      <c r="D56" s="450"/>
      <c r="E56" s="449"/>
      <c r="F56"/>
      <c r="G56" s="344"/>
      <c r="I56" s="344"/>
      <c r="K56" s="344"/>
      <c r="N56" s="344"/>
      <c r="O56" s="344"/>
      <c r="P56"/>
      <c r="Q56" s="360"/>
      <c r="R56" s="361" t="s">
        <v>244</v>
      </c>
      <c r="S56" s="362"/>
      <c r="T56" s="363"/>
      <c r="V56" s="360"/>
      <c r="W56" s="364" t="s">
        <v>242</v>
      </c>
      <c r="X56" s="364" t="s">
        <v>243</v>
      </c>
      <c r="Y56" s="377">
        <v>52675.585284280933</v>
      </c>
      <c r="AA56" s="360"/>
      <c r="AB56" s="364" t="s">
        <v>242</v>
      </c>
      <c r="AC56" s="364" t="s">
        <v>243</v>
      </c>
      <c r="AD56" s="377">
        <v>51196.911196911198</v>
      </c>
      <c r="AF56" s="360"/>
      <c r="AG56" s="364" t="s">
        <v>201</v>
      </c>
      <c r="AH56" s="364" t="s">
        <v>77</v>
      </c>
      <c r="AI56" s="366">
        <v>260</v>
      </c>
      <c r="AK56" s="360"/>
      <c r="AL56" s="364" t="s">
        <v>207</v>
      </c>
      <c r="AM56" s="364" t="s">
        <v>199</v>
      </c>
      <c r="AN56" s="365">
        <v>10</v>
      </c>
    </row>
    <row r="57" spans="1:40" ht="18.75">
      <c r="A57" s="152" t="s">
        <v>439</v>
      </c>
      <c r="B57" s="86" t="e">
        <f t="shared" ca="1" si="10"/>
        <v>#REF!</v>
      </c>
      <c r="C57"/>
      <c r="D57" s="450">
        <f t="shared" ref="D57:E59" ca="1" si="12">OFFSET(D57,0,$B$1*2)</f>
        <v>0</v>
      </c>
      <c r="E57" s="450">
        <f t="shared" ca="1" si="12"/>
        <v>0</v>
      </c>
      <c r="F57"/>
      <c r="G57" s="344"/>
      <c r="I57" s="344"/>
      <c r="K57" s="344"/>
      <c r="N57" s="344" t="s">
        <v>654</v>
      </c>
      <c r="O57" s="344"/>
      <c r="P57"/>
      <c r="Q57" s="360"/>
      <c r="R57" s="364" t="s">
        <v>245</v>
      </c>
      <c r="S57" s="364" t="s">
        <v>199</v>
      </c>
      <c r="T57" s="366">
        <v>10</v>
      </c>
      <c r="V57" s="360"/>
      <c r="W57" s="361" t="s">
        <v>244</v>
      </c>
      <c r="X57" s="362"/>
      <c r="Y57" s="363"/>
      <c r="AA57" s="360"/>
      <c r="AB57" s="361" t="s">
        <v>244</v>
      </c>
      <c r="AC57" s="362"/>
      <c r="AD57" s="363"/>
      <c r="AF57" s="360"/>
      <c r="AG57" s="364" t="s">
        <v>202</v>
      </c>
      <c r="AH57" s="364" t="s">
        <v>203</v>
      </c>
      <c r="AI57" s="367">
        <v>2.6</v>
      </c>
      <c r="AK57" s="360"/>
      <c r="AL57" s="361" t="s">
        <v>208</v>
      </c>
      <c r="AM57" s="362"/>
      <c r="AN57" s="363"/>
    </row>
    <row r="58" spans="1:40" ht="18.75">
      <c r="A58" s="152" t="s">
        <v>377</v>
      </c>
      <c r="B58" s="86">
        <f t="shared" ref="B58:B59" ca="1" si="13">IF(E58=0,INDIRECT(D58),SUM(INDIRECT(D58),INDIRECT(E58)))</f>
        <v>20857</v>
      </c>
      <c r="C58"/>
      <c r="D58" s="450" t="str">
        <f t="shared" ca="1" si="12"/>
        <v>T97</v>
      </c>
      <c r="E58" s="450">
        <f t="shared" ca="1" si="12"/>
        <v>0</v>
      </c>
      <c r="F58" t="s">
        <v>492</v>
      </c>
      <c r="G58" s="344"/>
      <c r="H58" t="s">
        <v>531</v>
      </c>
      <c r="I58" s="344"/>
      <c r="J58" t="s">
        <v>572</v>
      </c>
      <c r="K58" s="344"/>
      <c r="L58" t="s">
        <v>612</v>
      </c>
      <c r="N58" s="344" t="s">
        <v>655</v>
      </c>
      <c r="O58" s="344"/>
      <c r="P58"/>
      <c r="Q58" s="360"/>
      <c r="R58" s="364" t="s">
        <v>246</v>
      </c>
      <c r="S58" s="364" t="s">
        <v>247</v>
      </c>
      <c r="T58" s="377">
        <v>400</v>
      </c>
      <c r="V58" s="360"/>
      <c r="W58" s="364" t="s">
        <v>245</v>
      </c>
      <c r="X58" s="364" t="s">
        <v>199</v>
      </c>
      <c r="Y58" s="366">
        <v>0</v>
      </c>
      <c r="AA58" s="360"/>
      <c r="AB58" s="364" t="s">
        <v>245</v>
      </c>
      <c r="AC58" s="364" t="s">
        <v>199</v>
      </c>
      <c r="AD58" s="366">
        <v>0</v>
      </c>
      <c r="AF58" s="360"/>
      <c r="AG58" s="364" t="s">
        <v>202</v>
      </c>
      <c r="AH58" s="364" t="s">
        <v>209</v>
      </c>
      <c r="AI58" s="368">
        <v>1.7333333333333334</v>
      </c>
      <c r="AK58" s="360"/>
      <c r="AL58" s="364" t="s">
        <v>201</v>
      </c>
      <c r="AM58" s="364" t="s">
        <v>77</v>
      </c>
      <c r="AN58" s="366">
        <v>177.91666666666666</v>
      </c>
    </row>
    <row r="59" spans="1:40" ht="18.75" customHeight="1">
      <c r="A59" s="114" t="s">
        <v>110</v>
      </c>
      <c r="B59" s="141">
        <f t="shared" ca="1" si="13"/>
        <v>131467</v>
      </c>
      <c r="C59"/>
      <c r="D59" s="450" t="str">
        <f t="shared" ca="1" si="12"/>
        <v>T98</v>
      </c>
      <c r="E59" s="450">
        <f t="shared" ca="1" si="12"/>
        <v>0</v>
      </c>
      <c r="F59" t="s">
        <v>493</v>
      </c>
      <c r="G59" s="344"/>
      <c r="H59" t="s">
        <v>532</v>
      </c>
      <c r="I59" s="344"/>
      <c r="J59" t="s">
        <v>573</v>
      </c>
      <c r="K59" s="344"/>
      <c r="L59" t="s">
        <v>613</v>
      </c>
      <c r="N59" s="344" t="s">
        <v>656</v>
      </c>
      <c r="O59" s="344"/>
      <c r="P59"/>
      <c r="Q59" s="360"/>
      <c r="R59" s="364" t="s">
        <v>248</v>
      </c>
      <c r="S59" s="364" t="s">
        <v>249</v>
      </c>
      <c r="T59" s="367">
        <v>40</v>
      </c>
      <c r="V59" s="360"/>
      <c r="W59" s="364" t="s">
        <v>246</v>
      </c>
      <c r="X59" s="364" t="s">
        <v>247</v>
      </c>
      <c r="Y59" s="377">
        <v>0</v>
      </c>
      <c r="AA59" s="360"/>
      <c r="AB59" s="364" t="s">
        <v>246</v>
      </c>
      <c r="AC59" s="364" t="s">
        <v>247</v>
      </c>
      <c r="AD59" s="377">
        <v>0</v>
      </c>
      <c r="AF59" s="360"/>
      <c r="AG59" s="364" t="s">
        <v>210</v>
      </c>
      <c r="AH59" s="364" t="s">
        <v>211</v>
      </c>
      <c r="AI59" s="369">
        <v>550</v>
      </c>
      <c r="AK59" s="360"/>
      <c r="AL59" s="364" t="s">
        <v>202</v>
      </c>
      <c r="AM59" s="364" t="s">
        <v>203</v>
      </c>
      <c r="AN59" s="367">
        <v>1.6174242424242424</v>
      </c>
    </row>
    <row r="60" spans="1:40" ht="18.75">
      <c r="A60" s="158"/>
      <c r="B60" s="143"/>
      <c r="C60"/>
      <c r="D60" s="450"/>
      <c r="E60" s="449"/>
      <c r="F60"/>
      <c r="G60" s="344"/>
      <c r="I60" s="344"/>
      <c r="K60" s="344"/>
      <c r="N60" s="344"/>
      <c r="O60" s="344"/>
      <c r="P60"/>
      <c r="Q60" s="360"/>
      <c r="R60" s="364" t="s">
        <v>250</v>
      </c>
      <c r="S60" s="364" t="s">
        <v>251</v>
      </c>
      <c r="T60" s="366">
        <v>650</v>
      </c>
      <c r="V60" s="360"/>
      <c r="W60" s="364" t="s">
        <v>248</v>
      </c>
      <c r="X60" s="364" t="s">
        <v>249</v>
      </c>
      <c r="Y60" s="367">
        <v>0</v>
      </c>
      <c r="AA60" s="360"/>
      <c r="AB60" s="364" t="s">
        <v>248</v>
      </c>
      <c r="AC60" s="364" t="s">
        <v>249</v>
      </c>
      <c r="AD60" s="367">
        <v>0</v>
      </c>
      <c r="AF60" s="360"/>
      <c r="AG60" s="364" t="s">
        <v>212</v>
      </c>
      <c r="AH60" s="364" t="s">
        <v>213</v>
      </c>
      <c r="AI60" s="366">
        <v>1430</v>
      </c>
      <c r="AK60" s="360"/>
      <c r="AL60" s="364" t="s">
        <v>202</v>
      </c>
      <c r="AM60" s="364" t="s">
        <v>209</v>
      </c>
      <c r="AN60" s="368">
        <v>1.2986618004866179</v>
      </c>
    </row>
    <row r="61" spans="1:40" ht="18.75" customHeight="1">
      <c r="A61" s="435" t="s">
        <v>353</v>
      </c>
      <c r="B61" s="339">
        <f ca="1">IF(E61=0,INDIRECT(D61),SUM(INDIRECT(D61),INDIRECT(E61)))</f>
        <v>528248</v>
      </c>
      <c r="C61"/>
      <c r="D61" s="450" t="str">
        <f ca="1">OFFSET(D61,0,$B$1*2)</f>
        <v>T99</v>
      </c>
      <c r="E61" s="450">
        <f ca="1">OFFSET(E61,0,$B$1*2)</f>
        <v>0</v>
      </c>
      <c r="F61" t="s">
        <v>494</v>
      </c>
      <c r="G61" s="344"/>
      <c r="H61" t="s">
        <v>533</v>
      </c>
      <c r="I61" s="344"/>
      <c r="J61" t="s">
        <v>574</v>
      </c>
      <c r="K61" s="344"/>
      <c r="L61" t="s">
        <v>614</v>
      </c>
      <c r="N61" s="344" t="s">
        <v>657</v>
      </c>
      <c r="O61" s="344"/>
      <c r="P61"/>
      <c r="Q61" s="360"/>
      <c r="R61" s="364" t="s">
        <v>252</v>
      </c>
      <c r="S61" s="364" t="s">
        <v>319</v>
      </c>
      <c r="T61" s="366">
        <v>4650</v>
      </c>
      <c r="V61" s="360"/>
      <c r="W61" s="364" t="s">
        <v>250</v>
      </c>
      <c r="X61" s="364" t="s">
        <v>251</v>
      </c>
      <c r="Y61" s="366">
        <v>900</v>
      </c>
      <c r="AA61" s="360"/>
      <c r="AB61" s="364" t="s">
        <v>250</v>
      </c>
      <c r="AC61" s="364" t="s">
        <v>251</v>
      </c>
      <c r="AD61" s="366">
        <v>900</v>
      </c>
      <c r="AF61" s="360"/>
      <c r="AG61" s="361" t="s">
        <v>214</v>
      </c>
      <c r="AH61" s="362"/>
      <c r="AI61" s="370" t="s">
        <v>387</v>
      </c>
      <c r="AK61" s="360"/>
      <c r="AL61" s="364" t="s">
        <v>210</v>
      </c>
      <c r="AM61" s="364" t="s">
        <v>211</v>
      </c>
      <c r="AN61" s="369">
        <v>520</v>
      </c>
    </row>
    <row r="62" spans="1:40" ht="18.75">
      <c r="A62" s="158"/>
      <c r="B62" s="143"/>
      <c r="C62"/>
      <c r="D62" s="450"/>
      <c r="E62" s="449"/>
      <c r="F62"/>
      <c r="G62" s="344"/>
      <c r="I62" s="344"/>
      <c r="K62" s="344"/>
      <c r="N62" s="344"/>
      <c r="O62" s="344"/>
      <c r="P62"/>
      <c r="Q62" s="360"/>
      <c r="R62" s="364" t="s">
        <v>253</v>
      </c>
      <c r="S62" s="364" t="s">
        <v>254</v>
      </c>
      <c r="T62" s="373">
        <v>1.1233228389104046</v>
      </c>
      <c r="V62" s="360"/>
      <c r="W62" s="364" t="s">
        <v>252</v>
      </c>
      <c r="X62" s="364" t="s">
        <v>319</v>
      </c>
      <c r="Y62" s="366">
        <v>0</v>
      </c>
      <c r="AA62" s="360"/>
      <c r="AB62" s="364" t="s">
        <v>252</v>
      </c>
      <c r="AC62" s="364" t="s">
        <v>319</v>
      </c>
      <c r="AD62" s="366">
        <v>0</v>
      </c>
      <c r="AF62" s="360"/>
      <c r="AG62" s="364" t="s">
        <v>215</v>
      </c>
      <c r="AH62" s="364" t="s">
        <v>215</v>
      </c>
      <c r="AI62" s="366">
        <v>1768000</v>
      </c>
      <c r="AK62" s="360"/>
      <c r="AL62" s="364" t="s">
        <v>212</v>
      </c>
      <c r="AM62" s="364" t="s">
        <v>213</v>
      </c>
      <c r="AN62" s="366">
        <v>841.06060606060601</v>
      </c>
    </row>
    <row r="63" spans="1:40" ht="29.25">
      <c r="A63" s="436" t="s">
        <v>354</v>
      </c>
      <c r="B63" s="339">
        <f ca="1">IF(E63=0,INDIRECT(D63),SUM(INDIRECT(D63),INDIRECT(E63)))</f>
        <v>374206</v>
      </c>
      <c r="C63"/>
      <c r="D63" s="450" t="str">
        <f ca="1">OFFSET(D63,0,$B$1*2)</f>
        <v>T100</v>
      </c>
      <c r="E63" s="450">
        <f ca="1">OFFSET(E63,0,$B$1*2)</f>
        <v>0</v>
      </c>
      <c r="F63" t="s">
        <v>495</v>
      </c>
      <c r="G63" s="344"/>
      <c r="H63" t="s">
        <v>534</v>
      </c>
      <c r="I63" s="344"/>
      <c r="J63" t="s">
        <v>575</v>
      </c>
      <c r="K63" s="344"/>
      <c r="L63" t="s">
        <v>615</v>
      </c>
      <c r="N63" s="344" t="s">
        <v>658</v>
      </c>
      <c r="O63" s="344"/>
      <c r="P63"/>
      <c r="Q63" s="360"/>
      <c r="R63" s="364" t="s">
        <v>255</v>
      </c>
      <c r="S63" s="364" t="s">
        <v>256</v>
      </c>
      <c r="T63" s="373">
        <v>3.6241203090346925</v>
      </c>
      <c r="V63" s="360"/>
      <c r="W63" s="364" t="s">
        <v>253</v>
      </c>
      <c r="X63" s="364" t="s">
        <v>254</v>
      </c>
      <c r="Y63" s="373">
        <v>0.9434385857202775</v>
      </c>
      <c r="AA63" s="360"/>
      <c r="AB63" s="364" t="s">
        <v>253</v>
      </c>
      <c r="AC63" s="364" t="s">
        <v>254</v>
      </c>
      <c r="AD63" s="373">
        <v>0.92541903074498022</v>
      </c>
      <c r="AF63" s="360"/>
      <c r="AG63" s="364" t="s">
        <v>97</v>
      </c>
      <c r="AH63" s="364" t="s">
        <v>99</v>
      </c>
      <c r="AI63" s="366">
        <v>76024</v>
      </c>
      <c r="AK63" s="360"/>
      <c r="AL63" s="361" t="s">
        <v>214</v>
      </c>
      <c r="AM63" s="362"/>
      <c r="AN63" s="370" t="s">
        <v>387</v>
      </c>
    </row>
    <row r="64" spans="1:40" ht="18.75">
      <c r="A64" s="81"/>
      <c r="B64" s="143"/>
      <c r="C64"/>
      <c r="D64" s="450"/>
      <c r="E64" s="449"/>
      <c r="F64"/>
      <c r="G64" s="344"/>
      <c r="I64" s="344"/>
      <c r="K64" s="344"/>
      <c r="N64" s="344"/>
      <c r="O64" s="344"/>
      <c r="P64"/>
      <c r="Q64" s="360"/>
      <c r="R64" s="364"/>
      <c r="S64" s="364"/>
      <c r="T64" s="366"/>
      <c r="V64" s="360"/>
      <c r="W64" s="364" t="s">
        <v>255</v>
      </c>
      <c r="X64" s="364" t="s">
        <v>256</v>
      </c>
      <c r="Y64" s="373"/>
      <c r="AA64" s="360"/>
      <c r="AB64" s="364" t="s">
        <v>255</v>
      </c>
      <c r="AC64" s="364" t="s">
        <v>256</v>
      </c>
      <c r="AD64" s="373"/>
      <c r="AF64" s="360"/>
      <c r="AG64" s="364" t="s">
        <v>100</v>
      </c>
      <c r="AH64" s="364" t="s">
        <v>99</v>
      </c>
      <c r="AI64" s="366">
        <v>56576</v>
      </c>
      <c r="AK64" s="360"/>
      <c r="AL64" s="364" t="s">
        <v>215</v>
      </c>
      <c r="AM64" s="364" t="s">
        <v>215</v>
      </c>
      <c r="AN64" s="366">
        <v>1504062</v>
      </c>
    </row>
    <row r="65" spans="1:40" ht="21">
      <c r="A65" s="65" t="s">
        <v>355</v>
      </c>
      <c r="B65" s="86">
        <f ca="1">IF(E65=0,INDIRECT(D65),SUM(INDIRECT(D65),INDIRECT(E65)))</f>
        <v>35687</v>
      </c>
      <c r="C65"/>
      <c r="D65" s="450" t="str">
        <f ca="1">OFFSET(D65,0,$B$1*2)</f>
        <v>T147</v>
      </c>
      <c r="E65" s="450">
        <f ca="1">OFFSET(E65,0,$B$1*2)</f>
        <v>0</v>
      </c>
      <c r="F65" t="s">
        <v>496</v>
      </c>
      <c r="G65" s="344"/>
      <c r="H65" t="s">
        <v>535</v>
      </c>
      <c r="I65" s="344"/>
      <c r="J65" t="s">
        <v>576</v>
      </c>
      <c r="K65" s="344"/>
      <c r="L65" t="s">
        <v>616</v>
      </c>
      <c r="N65" s="344" t="s">
        <v>659</v>
      </c>
      <c r="O65" s="344"/>
      <c r="P65"/>
      <c r="Q65" s="356"/>
      <c r="R65" s="357" t="s">
        <v>159</v>
      </c>
      <c r="S65" s="358"/>
      <c r="T65" s="358"/>
      <c r="V65" s="360"/>
      <c r="W65" s="364"/>
      <c r="X65" s="364"/>
      <c r="Y65" s="366"/>
      <c r="AA65" s="360"/>
      <c r="AB65" s="364"/>
      <c r="AC65" s="364"/>
      <c r="AD65" s="366"/>
      <c r="AF65" s="360"/>
      <c r="AG65" s="364" t="s">
        <v>118</v>
      </c>
      <c r="AH65" s="364" t="s">
        <v>99</v>
      </c>
      <c r="AI65" s="366">
        <v>132600</v>
      </c>
      <c r="AK65" s="360"/>
      <c r="AL65" s="364" t="s">
        <v>97</v>
      </c>
      <c r="AM65" s="364" t="s">
        <v>99</v>
      </c>
      <c r="AN65" s="366">
        <v>68264</v>
      </c>
    </row>
    <row r="66" spans="1:40" ht="21">
      <c r="A66" s="65" t="s">
        <v>356</v>
      </c>
      <c r="B66" s="167"/>
      <c r="C66"/>
      <c r="D66" s="450"/>
      <c r="E66" s="449"/>
      <c r="F66"/>
      <c r="G66" s="344"/>
      <c r="I66" s="344"/>
      <c r="K66" s="344"/>
      <c r="N66" s="344"/>
      <c r="O66" s="344"/>
      <c r="P66"/>
      <c r="Q66" s="360"/>
      <c r="R66" s="362"/>
      <c r="S66" s="362"/>
      <c r="T66" s="362"/>
      <c r="V66" s="356"/>
      <c r="W66" s="357" t="s">
        <v>159</v>
      </c>
      <c r="X66" s="358"/>
      <c r="Y66" s="358"/>
      <c r="AA66" s="356"/>
      <c r="AB66" s="357" t="s">
        <v>159</v>
      </c>
      <c r="AC66" s="358"/>
      <c r="AD66" s="358"/>
      <c r="AF66" s="360"/>
      <c r="AG66" s="364" t="s">
        <v>216</v>
      </c>
      <c r="AH66" s="364" t="s">
        <v>217</v>
      </c>
      <c r="AI66" s="371">
        <v>4.2999999999999997E-2</v>
      </c>
      <c r="AK66" s="360"/>
      <c r="AL66" s="364" t="s">
        <v>100</v>
      </c>
      <c r="AM66" s="364" t="s">
        <v>99</v>
      </c>
      <c r="AN66" s="366">
        <v>52258</v>
      </c>
    </row>
    <row r="67" spans="1:40" ht="18.75">
      <c r="A67" s="65" t="s">
        <v>357</v>
      </c>
      <c r="B67" s="167"/>
      <c r="C67"/>
      <c r="D67" s="450"/>
      <c r="E67" s="449"/>
      <c r="F67"/>
      <c r="G67" s="344"/>
      <c r="I67" s="344"/>
      <c r="K67" s="344"/>
      <c r="N67" s="344"/>
      <c r="O67" s="344"/>
      <c r="P67"/>
      <c r="Q67" s="360"/>
      <c r="R67" s="362"/>
      <c r="S67" s="362"/>
      <c r="T67" s="378" t="s">
        <v>389</v>
      </c>
      <c r="V67" s="360"/>
      <c r="W67" s="362"/>
      <c r="X67" s="362"/>
      <c r="Y67" s="362"/>
      <c r="AA67" s="360"/>
      <c r="AB67" s="362"/>
      <c r="AC67" s="362"/>
      <c r="AD67" s="362"/>
      <c r="AF67" s="360"/>
      <c r="AG67" s="364" t="s">
        <v>218</v>
      </c>
      <c r="AH67" s="364" t="s">
        <v>217</v>
      </c>
      <c r="AI67" s="371">
        <v>3.2000000000000001E-2</v>
      </c>
      <c r="AK67" s="360"/>
      <c r="AL67" s="364" t="s">
        <v>118</v>
      </c>
      <c r="AM67" s="364" t="s">
        <v>99</v>
      </c>
      <c r="AN67" s="366">
        <v>120522</v>
      </c>
    </row>
    <row r="68" spans="1:40" ht="18.75">
      <c r="A68" s="65" t="s">
        <v>358</v>
      </c>
      <c r="B68" s="167"/>
      <c r="C68"/>
      <c r="D68" s="450"/>
      <c r="E68" s="449"/>
      <c r="F68"/>
      <c r="G68" s="344"/>
      <c r="I68" s="344"/>
      <c r="K68" s="344"/>
      <c r="N68" s="344"/>
      <c r="O68" s="344"/>
      <c r="P68"/>
      <c r="Q68" s="360"/>
      <c r="R68" s="361" t="s">
        <v>160</v>
      </c>
      <c r="S68" s="379"/>
      <c r="T68" s="370" t="s">
        <v>390</v>
      </c>
      <c r="V68" s="380"/>
      <c r="W68" s="362"/>
      <c r="X68" s="362"/>
      <c r="Y68" s="378" t="s">
        <v>389</v>
      </c>
      <c r="AA68" s="380"/>
      <c r="AB68" s="362"/>
      <c r="AC68" s="362"/>
      <c r="AD68" s="378" t="s">
        <v>389</v>
      </c>
      <c r="AF68" s="360"/>
      <c r="AG68" s="364" t="s">
        <v>219</v>
      </c>
      <c r="AH68" s="364" t="s">
        <v>220</v>
      </c>
      <c r="AI68" s="372">
        <v>0.92727272727272725</v>
      </c>
      <c r="AK68" s="360"/>
      <c r="AL68" s="364" t="s">
        <v>216</v>
      </c>
      <c r="AM68" s="364" t="s">
        <v>217</v>
      </c>
      <c r="AN68" s="371">
        <v>4.5400000000000003E-2</v>
      </c>
    </row>
    <row r="69" spans="1:40" ht="18.75">
      <c r="A69" s="65" t="s">
        <v>16</v>
      </c>
      <c r="B69" s="94">
        <f ca="1">IF(E69=0,INDIRECT(D69),SUM(INDIRECT(D69),INDIRECT(E69)))</f>
        <v>56234</v>
      </c>
      <c r="C69"/>
      <c r="D69" s="450" t="str">
        <f t="shared" ref="D69:E71" ca="1" si="14">OFFSET(D69,0,$B$1*2)</f>
        <v>T148</v>
      </c>
      <c r="E69" s="450">
        <f t="shared" ca="1" si="14"/>
        <v>0</v>
      </c>
      <c r="F69" t="s">
        <v>497</v>
      </c>
      <c r="G69" s="344"/>
      <c r="H69" t="s">
        <v>536</v>
      </c>
      <c r="I69" s="344"/>
      <c r="J69" t="s">
        <v>577</v>
      </c>
      <c r="K69" s="344"/>
      <c r="L69" t="s">
        <v>617</v>
      </c>
      <c r="N69" s="344" t="s">
        <v>660</v>
      </c>
      <c r="O69" s="344"/>
      <c r="P69"/>
      <c r="Q69" s="360"/>
      <c r="R69" s="381" t="s">
        <v>161</v>
      </c>
      <c r="S69" s="379"/>
      <c r="T69" s="382">
        <v>846454</v>
      </c>
      <c r="V69" s="380"/>
      <c r="W69" s="361" t="s">
        <v>160</v>
      </c>
      <c r="X69" s="379"/>
      <c r="Y69" s="370" t="s">
        <v>390</v>
      </c>
      <c r="AA69" s="380"/>
      <c r="AB69" s="361" t="s">
        <v>160</v>
      </c>
      <c r="AC69" s="379"/>
      <c r="AD69" s="370" t="s">
        <v>390</v>
      </c>
      <c r="AF69" s="360"/>
      <c r="AG69" s="361" t="s">
        <v>221</v>
      </c>
      <c r="AH69" s="362"/>
      <c r="AI69" s="363" t="s">
        <v>200</v>
      </c>
      <c r="AK69" s="360"/>
      <c r="AL69" s="364" t="s">
        <v>218</v>
      </c>
      <c r="AM69" s="364" t="s">
        <v>217</v>
      </c>
      <c r="AN69" s="371">
        <v>3.4700000000000002E-2</v>
      </c>
    </row>
    <row r="70" spans="1:40" ht="18.75">
      <c r="A70" s="105" t="s">
        <v>70</v>
      </c>
      <c r="B70" s="175">
        <f ca="1">IF(E70=0,INDIRECT(D70),SUM(INDIRECT(D70),INDIRECT(E70)))</f>
        <v>91921</v>
      </c>
      <c r="C70"/>
      <c r="D70" s="450" t="str">
        <f t="shared" ca="1" si="14"/>
        <v>T104</v>
      </c>
      <c r="E70" s="450">
        <f t="shared" ca="1" si="14"/>
        <v>0</v>
      </c>
      <c r="F70" t="s">
        <v>498</v>
      </c>
      <c r="G70" s="344"/>
      <c r="H70" t="s">
        <v>537</v>
      </c>
      <c r="I70" s="344"/>
      <c r="J70" t="s">
        <v>578</v>
      </c>
      <c r="K70" s="344"/>
      <c r="L70" t="s">
        <v>618</v>
      </c>
      <c r="N70" s="344" t="s">
        <v>661</v>
      </c>
      <c r="O70" s="344"/>
      <c r="P70"/>
      <c r="Q70" s="360"/>
      <c r="R70" s="381" t="s">
        <v>162</v>
      </c>
      <c r="S70" s="364"/>
      <c r="T70" s="383">
        <v>45000</v>
      </c>
      <c r="V70" s="380"/>
      <c r="W70" s="381" t="s">
        <v>161</v>
      </c>
      <c r="X70" s="379"/>
      <c r="Y70" s="382">
        <v>875700</v>
      </c>
      <c r="AA70" s="380"/>
      <c r="AB70" s="381" t="s">
        <v>161</v>
      </c>
      <c r="AC70" s="379"/>
      <c r="AD70" s="382">
        <v>737256</v>
      </c>
      <c r="AF70" s="360"/>
      <c r="AG70" s="364" t="s">
        <v>314</v>
      </c>
      <c r="AH70" s="364" t="s">
        <v>315</v>
      </c>
      <c r="AI70" s="373">
        <v>8.1133174114090654</v>
      </c>
      <c r="AK70" s="360"/>
      <c r="AL70" s="364" t="s">
        <v>219</v>
      </c>
      <c r="AM70" s="364" t="s">
        <v>220</v>
      </c>
      <c r="AN70" s="372">
        <v>1.3027058187713927</v>
      </c>
    </row>
    <row r="71" spans="1:40" ht="18.75">
      <c r="A71" s="65" t="s">
        <v>359</v>
      </c>
      <c r="B71" s="86">
        <f ca="1">IF(E71=0,INDIRECT(D71),SUM(INDIRECT(D71),INDIRECT(E71)))</f>
        <v>150000</v>
      </c>
      <c r="C71"/>
      <c r="D71" s="450" t="str">
        <f t="shared" ca="1" si="14"/>
        <v>T108</v>
      </c>
      <c r="E71" s="450">
        <f t="shared" ca="1" si="14"/>
        <v>0</v>
      </c>
      <c r="F71" t="s">
        <v>499</v>
      </c>
      <c r="G71" s="344"/>
      <c r="H71" t="s">
        <v>539</v>
      </c>
      <c r="I71" s="344"/>
      <c r="J71" t="s">
        <v>579</v>
      </c>
      <c r="K71" s="344"/>
      <c r="L71" t="s">
        <v>619</v>
      </c>
      <c r="N71" s="344" t="s">
        <v>662</v>
      </c>
      <c r="O71" s="344"/>
      <c r="P71"/>
      <c r="Q71" s="360"/>
      <c r="R71" s="381" t="s">
        <v>81</v>
      </c>
      <c r="S71" s="364"/>
      <c r="T71" s="383">
        <v>0</v>
      </c>
      <c r="V71" s="384">
        <v>37500</v>
      </c>
      <c r="W71" s="381" t="s">
        <v>391</v>
      </c>
      <c r="X71" s="364"/>
      <c r="Y71" s="382">
        <v>37500</v>
      </c>
      <c r="AA71" s="384">
        <v>32500</v>
      </c>
      <c r="AB71" s="381" t="s">
        <v>391</v>
      </c>
      <c r="AC71" s="364"/>
      <c r="AD71" s="382">
        <v>32500</v>
      </c>
      <c r="AF71" s="360"/>
      <c r="AG71" s="364" t="s">
        <v>316</v>
      </c>
      <c r="AH71" s="364" t="s">
        <v>315</v>
      </c>
      <c r="AI71" s="373">
        <v>1</v>
      </c>
      <c r="AK71" s="360"/>
      <c r="AL71" s="361" t="s">
        <v>221</v>
      </c>
      <c r="AM71" s="362"/>
      <c r="AN71" s="363" t="s">
        <v>200</v>
      </c>
    </row>
    <row r="72" spans="1:40" ht="18.75">
      <c r="A72" s="65" t="s">
        <v>360</v>
      </c>
      <c r="B72" s="96"/>
      <c r="C72"/>
      <c r="D72" s="450"/>
      <c r="E72" s="449"/>
      <c r="F72"/>
      <c r="G72" s="344"/>
      <c r="I72" s="344"/>
      <c r="K72" s="344"/>
      <c r="N72" s="344"/>
      <c r="O72" s="344"/>
      <c r="P72"/>
      <c r="Q72" s="360"/>
      <c r="R72" s="381" t="s">
        <v>163</v>
      </c>
      <c r="S72" s="379"/>
      <c r="T72" s="385">
        <v>11000</v>
      </c>
      <c r="V72" s="380"/>
      <c r="W72" s="381" t="s">
        <v>81</v>
      </c>
      <c r="X72" s="364"/>
      <c r="Y72" s="383">
        <v>0</v>
      </c>
      <c r="AA72" s="380"/>
      <c r="AB72" s="381" t="s">
        <v>81</v>
      </c>
      <c r="AC72" s="364"/>
      <c r="AD72" s="383">
        <v>0</v>
      </c>
      <c r="AF72" s="360"/>
      <c r="AG72" s="362" t="s">
        <v>258</v>
      </c>
      <c r="AH72" s="364" t="s">
        <v>315</v>
      </c>
      <c r="AI72" s="373">
        <v>9.1133174114090654</v>
      </c>
      <c r="AK72" s="360"/>
      <c r="AL72" s="364" t="s">
        <v>314</v>
      </c>
      <c r="AM72" s="364" t="s">
        <v>315</v>
      </c>
      <c r="AN72" s="373">
        <v>6.8699340727690927</v>
      </c>
    </row>
    <row r="73" spans="1:40" ht="18.75">
      <c r="A73" s="65" t="s">
        <v>361</v>
      </c>
      <c r="B73" s="96"/>
      <c r="C73"/>
      <c r="D73" s="450"/>
      <c r="E73" s="449"/>
      <c r="F73"/>
      <c r="G73" s="344"/>
      <c r="I73" s="344"/>
      <c r="K73" s="344"/>
      <c r="N73" s="344"/>
      <c r="O73" s="344"/>
      <c r="P73"/>
      <c r="Q73" s="360"/>
      <c r="R73" s="362" t="s">
        <v>164</v>
      </c>
      <c r="S73" s="362"/>
      <c r="T73" s="386">
        <v>902454</v>
      </c>
      <c r="V73" s="380"/>
      <c r="W73" s="381" t="s">
        <v>163</v>
      </c>
      <c r="X73" s="379"/>
      <c r="Y73" s="385">
        <v>10000</v>
      </c>
      <c r="AA73" s="380"/>
      <c r="AB73" s="381" t="s">
        <v>392</v>
      </c>
      <c r="AC73" s="364"/>
      <c r="AD73" s="383">
        <v>0</v>
      </c>
      <c r="AF73" s="360"/>
      <c r="AG73" s="361" t="s">
        <v>317</v>
      </c>
      <c r="AH73" s="362"/>
      <c r="AI73" s="363" t="s">
        <v>387</v>
      </c>
      <c r="AK73" s="360"/>
      <c r="AL73" s="364" t="s">
        <v>316</v>
      </c>
      <c r="AM73" s="364" t="s">
        <v>315</v>
      </c>
      <c r="AN73" s="373">
        <v>2.7272727272727271</v>
      </c>
    </row>
    <row r="74" spans="1:40" ht="18.75">
      <c r="A74" s="65" t="s">
        <v>380</v>
      </c>
      <c r="B74" s="96"/>
      <c r="C74"/>
      <c r="D74" s="450"/>
      <c r="E74" s="449"/>
      <c r="F74"/>
      <c r="G74" s="344"/>
      <c r="I74" s="344"/>
      <c r="K74" s="344"/>
      <c r="N74" s="344"/>
      <c r="O74" s="344"/>
      <c r="P74"/>
      <c r="Q74" s="360"/>
      <c r="R74" s="361" t="s">
        <v>165</v>
      </c>
      <c r="S74" s="362"/>
      <c r="T74" s="387"/>
      <c r="V74" s="360"/>
      <c r="W74" s="362" t="s">
        <v>164</v>
      </c>
      <c r="X74" s="362"/>
      <c r="Y74" s="388">
        <v>923200</v>
      </c>
      <c r="AA74" s="380"/>
      <c r="AB74" s="381" t="s">
        <v>163</v>
      </c>
      <c r="AC74" s="379"/>
      <c r="AD74" s="385">
        <v>10000</v>
      </c>
      <c r="AF74" s="360"/>
      <c r="AG74" s="364" t="s">
        <v>222</v>
      </c>
      <c r="AH74" s="364" t="s">
        <v>257</v>
      </c>
      <c r="AI74" s="366">
        <v>811.33174114090662</v>
      </c>
      <c r="AK74" s="360"/>
      <c r="AL74" s="362" t="s">
        <v>258</v>
      </c>
      <c r="AM74" s="364" t="s">
        <v>315</v>
      </c>
      <c r="AN74" s="373">
        <v>9.5972068000418194</v>
      </c>
    </row>
    <row r="75" spans="1:40" ht="18.75">
      <c r="A75" s="65" t="s">
        <v>362</v>
      </c>
      <c r="B75" s="86">
        <f ca="1">IF(E75=0,INDIRECT(D75),SUM(INDIRECT(D75),INDIRECT(E75)))</f>
        <v>25000</v>
      </c>
      <c r="C75"/>
      <c r="D75" s="450" t="str">
        <f ca="1">OFFSET(D75,0,$B$1*2)</f>
        <v>T107</v>
      </c>
      <c r="E75" s="450">
        <f ca="1">OFFSET(E75,0,$B$1*2)</f>
        <v>0</v>
      </c>
      <c r="F75" t="s">
        <v>501</v>
      </c>
      <c r="G75" s="344"/>
      <c r="H75" t="s">
        <v>540</v>
      </c>
      <c r="I75" s="344"/>
      <c r="J75" t="s">
        <v>580</v>
      </c>
      <c r="K75" s="344"/>
      <c r="L75" t="s">
        <v>620</v>
      </c>
      <c r="N75" s="344" t="s">
        <v>663</v>
      </c>
      <c r="O75" s="344"/>
      <c r="P75"/>
      <c r="Q75" s="360"/>
      <c r="R75" s="381" t="s">
        <v>166</v>
      </c>
      <c r="S75" s="379"/>
      <c r="T75" s="382">
        <v>11066</v>
      </c>
      <c r="V75" s="380"/>
      <c r="W75" s="361" t="s">
        <v>165</v>
      </c>
      <c r="X75" s="362"/>
      <c r="Y75" s="387"/>
      <c r="AA75" s="360"/>
      <c r="AB75" s="362" t="s">
        <v>164</v>
      </c>
      <c r="AC75" s="362"/>
      <c r="AD75" s="388">
        <v>779756</v>
      </c>
      <c r="AF75" s="360"/>
      <c r="AG75" s="364" t="s">
        <v>223</v>
      </c>
      <c r="AH75" s="364" t="s">
        <v>257</v>
      </c>
      <c r="AI75" s="366">
        <v>275</v>
      </c>
      <c r="AK75" s="360"/>
      <c r="AL75" s="361" t="s">
        <v>317</v>
      </c>
      <c r="AM75" s="362"/>
      <c r="AN75" s="363" t="s">
        <v>387</v>
      </c>
    </row>
    <row r="76" spans="1:40" ht="18.75">
      <c r="A76" s="65" t="s">
        <v>363</v>
      </c>
      <c r="B76" s="96"/>
      <c r="C76"/>
      <c r="D76" s="450"/>
      <c r="E76" s="449"/>
      <c r="F76"/>
      <c r="G76" s="344"/>
      <c r="I76" s="344"/>
      <c r="K76" s="344"/>
      <c r="N76" s="344"/>
      <c r="O76" s="344"/>
      <c r="P76"/>
      <c r="Q76" s="360"/>
      <c r="R76" s="381" t="s">
        <v>18</v>
      </c>
      <c r="S76" s="381"/>
      <c r="T76" s="382">
        <v>16687</v>
      </c>
      <c r="V76" s="380"/>
      <c r="W76" s="381" t="s">
        <v>166</v>
      </c>
      <c r="X76" s="379"/>
      <c r="Y76" s="382">
        <v>18000</v>
      </c>
      <c r="AA76" s="380"/>
      <c r="AB76" s="361" t="s">
        <v>165</v>
      </c>
      <c r="AC76" s="362"/>
      <c r="AD76" s="387"/>
      <c r="AF76" s="360"/>
      <c r="AG76" s="364" t="s">
        <v>318</v>
      </c>
      <c r="AH76" s="364" t="s">
        <v>257</v>
      </c>
      <c r="AI76" s="374">
        <v>494</v>
      </c>
      <c r="AK76" s="360"/>
      <c r="AL76" s="364" t="s">
        <v>222</v>
      </c>
      <c r="AM76" s="364" t="s">
        <v>257</v>
      </c>
      <c r="AN76" s="366">
        <v>755.69274800460016</v>
      </c>
    </row>
    <row r="77" spans="1:40" ht="18.75">
      <c r="A77" s="65" t="s">
        <v>381</v>
      </c>
      <c r="B77" s="96"/>
      <c r="C77"/>
      <c r="D77" s="450"/>
      <c r="E77" s="449"/>
      <c r="F77"/>
      <c r="G77" s="344"/>
      <c r="I77" s="344"/>
      <c r="K77" s="344"/>
      <c r="N77" s="344"/>
      <c r="O77" s="344"/>
      <c r="P77"/>
      <c r="Q77" s="360"/>
      <c r="R77" s="381" t="s">
        <v>19</v>
      </c>
      <c r="S77" s="381"/>
      <c r="T77" s="382">
        <v>3146</v>
      </c>
      <c r="V77" s="380"/>
      <c r="W77" s="381" t="s">
        <v>18</v>
      </c>
      <c r="X77" s="381"/>
      <c r="Y77" s="382">
        <v>19500</v>
      </c>
      <c r="AA77" s="380"/>
      <c r="AB77" s="381" t="s">
        <v>166</v>
      </c>
      <c r="AC77" s="379"/>
      <c r="AD77" s="382">
        <v>15600</v>
      </c>
      <c r="AF77" s="360"/>
      <c r="AG77" s="364" t="s">
        <v>224</v>
      </c>
      <c r="AH77" s="364" t="s">
        <v>257</v>
      </c>
      <c r="AI77" s="366">
        <v>1580.3317411409066</v>
      </c>
      <c r="AK77" s="360"/>
      <c r="AL77" s="364" t="s">
        <v>448</v>
      </c>
      <c r="AM77" s="364" t="s">
        <v>257</v>
      </c>
      <c r="AN77" s="366"/>
    </row>
    <row r="78" spans="1:40" ht="18.75">
      <c r="A78" s="105" t="s">
        <v>327</v>
      </c>
      <c r="B78" s="98">
        <f ca="1">IF(E78=0,INDIRECT(D78),SUM(INDIRECT(D78),INDIRECT(E78)))</f>
        <v>275000</v>
      </c>
      <c r="C78"/>
      <c r="D78" s="450" t="str">
        <f ca="1">OFFSET(D78,0,$B$1*2)</f>
        <v>T109</v>
      </c>
      <c r="E78" s="450">
        <f ca="1">OFFSET(E78,0,$B$1*2)</f>
        <v>0</v>
      </c>
      <c r="F78" t="s">
        <v>500</v>
      </c>
      <c r="G78" s="344"/>
      <c r="H78" t="s">
        <v>538</v>
      </c>
      <c r="I78" s="344"/>
      <c r="J78" t="s">
        <v>581</v>
      </c>
      <c r="K78" s="344"/>
      <c r="L78" t="s">
        <v>621</v>
      </c>
      <c r="N78" s="344" t="s">
        <v>664</v>
      </c>
      <c r="O78" s="344"/>
      <c r="P78"/>
      <c r="Q78" s="360"/>
      <c r="R78" s="381" t="s">
        <v>20</v>
      </c>
      <c r="S78" s="381"/>
      <c r="T78" s="385">
        <v>0</v>
      </c>
      <c r="V78" s="380"/>
      <c r="W78" s="381" t="s">
        <v>19</v>
      </c>
      <c r="X78" s="381"/>
      <c r="Y78" s="382">
        <v>7500</v>
      </c>
      <c r="AA78" s="380"/>
      <c r="AB78" s="381" t="s">
        <v>18</v>
      </c>
      <c r="AC78" s="381"/>
      <c r="AD78" s="382">
        <v>16900</v>
      </c>
      <c r="AF78" s="360"/>
      <c r="AG78" s="434" t="s">
        <v>437</v>
      </c>
      <c r="AH78" s="364"/>
      <c r="AI78" s="366"/>
      <c r="AK78" s="360"/>
      <c r="AL78" s="364" t="s">
        <v>449</v>
      </c>
      <c r="AM78" s="364" t="s">
        <v>257</v>
      </c>
      <c r="AN78" s="366"/>
    </row>
    <row r="79" spans="1:40" ht="18.75">
      <c r="A79" s="158"/>
      <c r="B79" s="172"/>
      <c r="C79"/>
      <c r="D79" s="450"/>
      <c r="E79" s="449"/>
      <c r="F79"/>
      <c r="G79" s="344"/>
      <c r="I79" s="344"/>
      <c r="K79" s="344"/>
      <c r="N79" s="344"/>
      <c r="O79" s="344"/>
      <c r="P79"/>
      <c r="Q79" s="360"/>
      <c r="R79" s="362" t="s">
        <v>167</v>
      </c>
      <c r="S79" s="362"/>
      <c r="T79" s="388">
        <v>30899</v>
      </c>
      <c r="V79" s="380"/>
      <c r="W79" s="381" t="s">
        <v>20</v>
      </c>
      <c r="X79" s="381"/>
      <c r="Y79" s="385">
        <v>0</v>
      </c>
      <c r="AA79" s="380"/>
      <c r="AB79" s="381" t="s">
        <v>19</v>
      </c>
      <c r="AC79" s="381"/>
      <c r="AD79" s="382">
        <v>6500</v>
      </c>
      <c r="AF79" s="360"/>
      <c r="AG79" s="361" t="s">
        <v>225</v>
      </c>
      <c r="AH79" s="362"/>
      <c r="AI79" s="363"/>
      <c r="AK79" s="360"/>
      <c r="AL79" s="364" t="s">
        <v>450</v>
      </c>
      <c r="AM79" s="364" t="s">
        <v>257</v>
      </c>
      <c r="AN79" s="366"/>
    </row>
    <row r="80" spans="1:40" ht="18.75">
      <c r="A80" s="114" t="s">
        <v>113</v>
      </c>
      <c r="B80" s="335">
        <f ca="1">IF(E80=0,INDIRECT(D80),SUM(INDIRECT(D80),INDIRECT(E80)))</f>
        <v>-39744</v>
      </c>
      <c r="C80"/>
      <c r="D80" s="450" t="str">
        <f t="shared" ref="D80:E82" ca="1" si="15">OFFSET(D80,0,$B$1*2)</f>
        <v>T114</v>
      </c>
      <c r="E80" s="450">
        <f t="shared" ca="1" si="15"/>
        <v>0</v>
      </c>
      <c r="F80" t="s">
        <v>502</v>
      </c>
      <c r="G80" s="344"/>
      <c r="H80" t="s">
        <v>541</v>
      </c>
      <c r="I80" s="344"/>
      <c r="J80" t="s">
        <v>582</v>
      </c>
      <c r="K80" s="344"/>
      <c r="L80" t="s">
        <v>622</v>
      </c>
      <c r="N80" s="344" t="s">
        <v>665</v>
      </c>
      <c r="O80" s="344"/>
      <c r="P80"/>
      <c r="Q80" s="360"/>
      <c r="R80" s="381" t="s">
        <v>21</v>
      </c>
      <c r="S80" s="379"/>
      <c r="T80" s="382">
        <v>12000</v>
      </c>
      <c r="V80" s="380"/>
      <c r="W80" s="362" t="s">
        <v>167</v>
      </c>
      <c r="X80" s="362"/>
      <c r="Y80" s="388">
        <v>45000</v>
      </c>
      <c r="AA80" s="380"/>
      <c r="AB80" s="381" t="s">
        <v>20</v>
      </c>
      <c r="AC80" s="381"/>
      <c r="AD80" s="385">
        <v>0</v>
      </c>
      <c r="AF80" s="360"/>
      <c r="AG80" s="364" t="s">
        <v>226</v>
      </c>
      <c r="AH80" s="364" t="s">
        <v>227</v>
      </c>
      <c r="AI80" s="366">
        <v>93.651269087148918</v>
      </c>
      <c r="AK80" s="360"/>
      <c r="AL80" s="364" t="s">
        <v>451</v>
      </c>
      <c r="AM80" s="364" t="s">
        <v>257</v>
      </c>
      <c r="AN80" s="366"/>
    </row>
    <row r="81" spans="1:40" ht="18.75">
      <c r="A81" s="65" t="s">
        <v>72</v>
      </c>
      <c r="B81" s="86">
        <f t="shared" ref="B81:B82" ca="1" si="16">IF(E81=0,INDIRECT(D81),SUM(INDIRECT(D81),INDIRECT(E81)))</f>
        <v>2971</v>
      </c>
      <c r="C81"/>
      <c r="D81" s="450" t="str">
        <f t="shared" ca="1" si="15"/>
        <v>T112</v>
      </c>
      <c r="E81" s="450">
        <f t="shared" ca="1" si="15"/>
        <v>0</v>
      </c>
      <c r="F81" t="s">
        <v>503</v>
      </c>
      <c r="G81" s="344"/>
      <c r="H81" t="s">
        <v>542</v>
      </c>
      <c r="I81" s="344"/>
      <c r="J81" t="s">
        <v>583</v>
      </c>
      <c r="K81" s="344"/>
      <c r="L81" t="s">
        <v>623</v>
      </c>
      <c r="N81" s="344" t="s">
        <v>666</v>
      </c>
      <c r="O81" s="344"/>
      <c r="P81"/>
      <c r="Q81" s="360"/>
      <c r="R81" s="381" t="s">
        <v>50</v>
      </c>
      <c r="S81" s="381"/>
      <c r="T81" s="382">
        <v>9858</v>
      </c>
      <c r="V81" s="380"/>
      <c r="W81" s="381" t="s">
        <v>21</v>
      </c>
      <c r="X81" s="379"/>
      <c r="Y81" s="382">
        <v>17000</v>
      </c>
      <c r="AA81" s="380"/>
      <c r="AB81" s="362" t="s">
        <v>167</v>
      </c>
      <c r="AC81" s="362"/>
      <c r="AD81" s="388">
        <v>39000</v>
      </c>
      <c r="AF81" s="360"/>
      <c r="AG81" s="376" t="s">
        <v>228</v>
      </c>
      <c r="AH81" s="364" t="s">
        <v>227</v>
      </c>
      <c r="AI81" s="366">
        <v>71.639218660682289</v>
      </c>
      <c r="AK81" s="360"/>
      <c r="AL81" s="364" t="s">
        <v>452</v>
      </c>
      <c r="AM81" s="364" t="s">
        <v>257</v>
      </c>
      <c r="AN81" s="374"/>
    </row>
    <row r="82" spans="1:40" ht="18.75">
      <c r="A82" s="152" t="s">
        <v>364</v>
      </c>
      <c r="B82" s="86">
        <f t="shared" ca="1" si="16"/>
        <v>50000</v>
      </c>
      <c r="C82"/>
      <c r="D82" s="450" t="str">
        <f t="shared" ca="1" si="15"/>
        <v>T113</v>
      </c>
      <c r="E82" s="450">
        <f t="shared" ca="1" si="15"/>
        <v>0</v>
      </c>
      <c r="F82" t="s">
        <v>504</v>
      </c>
      <c r="G82" s="344"/>
      <c r="H82" t="s">
        <v>543</v>
      </c>
      <c r="I82" s="344"/>
      <c r="J82" t="s">
        <v>584</v>
      </c>
      <c r="K82" s="344"/>
      <c r="L82" t="s">
        <v>624</v>
      </c>
      <c r="N82" s="344" t="s">
        <v>667</v>
      </c>
      <c r="O82" s="344"/>
      <c r="P82"/>
      <c r="Q82" s="360"/>
      <c r="R82" s="381" t="s">
        <v>168</v>
      </c>
      <c r="S82" s="381"/>
      <c r="T82" s="385">
        <v>0</v>
      </c>
      <c r="V82" s="380"/>
      <c r="W82" s="381" t="s">
        <v>50</v>
      </c>
      <c r="X82" s="381"/>
      <c r="Y82" s="382">
        <v>10800</v>
      </c>
      <c r="AA82" s="380"/>
      <c r="AB82" s="381" t="s">
        <v>21</v>
      </c>
      <c r="AC82" s="379"/>
      <c r="AD82" s="382">
        <v>14733</v>
      </c>
      <c r="AF82" s="360"/>
      <c r="AG82" s="376" t="s">
        <v>229</v>
      </c>
      <c r="AH82" s="364" t="s">
        <v>227</v>
      </c>
      <c r="AI82" s="366">
        <v>150.21064723211086</v>
      </c>
      <c r="AK82" s="360"/>
      <c r="AL82" s="364" t="s">
        <v>224</v>
      </c>
      <c r="AM82" s="364" t="s">
        <v>257</v>
      </c>
      <c r="AN82" s="366">
        <v>1247.6927480046002</v>
      </c>
    </row>
    <row r="83" spans="1:40" ht="18.75">
      <c r="A83" s="152" t="s">
        <v>323</v>
      </c>
      <c r="B83" s="96"/>
      <c r="C83"/>
      <c r="D83" s="450"/>
      <c r="E83" s="449"/>
      <c r="F83"/>
      <c r="G83" s="344"/>
      <c r="I83" s="344"/>
      <c r="K83" s="344"/>
      <c r="N83" s="344"/>
      <c r="O83" s="344"/>
      <c r="P83"/>
      <c r="Q83" s="360"/>
      <c r="R83" s="362" t="s">
        <v>169</v>
      </c>
      <c r="S83" s="389"/>
      <c r="T83" s="388">
        <v>21858</v>
      </c>
      <c r="V83" s="380"/>
      <c r="W83" s="381" t="s">
        <v>168</v>
      </c>
      <c r="X83" s="381"/>
      <c r="Y83" s="385">
        <v>0</v>
      </c>
      <c r="AA83" s="380"/>
      <c r="AB83" s="381" t="s">
        <v>50</v>
      </c>
      <c r="AC83" s="381"/>
      <c r="AD83" s="382">
        <v>9360</v>
      </c>
      <c r="AF83" s="360"/>
      <c r="AG83" s="364" t="s">
        <v>230</v>
      </c>
      <c r="AH83" s="364" t="s">
        <v>231</v>
      </c>
      <c r="AI83" s="366">
        <v>400</v>
      </c>
      <c r="AK83" s="360"/>
      <c r="AL83" s="434" t="s">
        <v>437</v>
      </c>
      <c r="AM83" s="364"/>
      <c r="AN83" s="366"/>
    </row>
    <row r="84" spans="1:40" ht="18.75">
      <c r="A84" s="152" t="s">
        <v>301</v>
      </c>
      <c r="B84" s="96"/>
      <c r="C84"/>
      <c r="D84" s="450"/>
      <c r="E84" s="449"/>
      <c r="F84"/>
      <c r="G84" s="344"/>
      <c r="I84" s="344"/>
      <c r="K84" s="344"/>
      <c r="N84" s="344"/>
      <c r="O84" s="344"/>
      <c r="P84"/>
      <c r="Q84" s="360"/>
      <c r="R84" s="381" t="s">
        <v>170</v>
      </c>
      <c r="S84" s="390">
        <v>19446</v>
      </c>
      <c r="T84" s="382">
        <v>229595</v>
      </c>
      <c r="V84" s="380"/>
      <c r="W84" s="362" t="s">
        <v>169</v>
      </c>
      <c r="X84" s="389"/>
      <c r="Y84" s="388">
        <v>27800</v>
      </c>
      <c r="AA84" s="380"/>
      <c r="AB84" s="381" t="s">
        <v>168</v>
      </c>
      <c r="AC84" s="381"/>
      <c r="AD84" s="385">
        <v>0</v>
      </c>
      <c r="AF84" s="360"/>
      <c r="AG84" s="364" t="s">
        <v>388</v>
      </c>
      <c r="AH84" s="364" t="s">
        <v>231</v>
      </c>
      <c r="AI84" s="366">
        <v>150</v>
      </c>
      <c r="AK84" s="360"/>
      <c r="AL84" s="361" t="s">
        <v>225</v>
      </c>
      <c r="AM84" s="362"/>
      <c r="AN84" s="363"/>
    </row>
    <row r="85" spans="1:40" ht="18.75">
      <c r="A85" s="114" t="s">
        <v>83</v>
      </c>
      <c r="B85" s="456">
        <f ca="1">B81-B82</f>
        <v>-47029</v>
      </c>
      <c r="C85"/>
      <c r="D85" s="450"/>
      <c r="E85" s="450"/>
      <c r="F85"/>
      <c r="G85" s="344"/>
      <c r="I85" s="344"/>
      <c r="K85" s="344"/>
      <c r="N85" s="344"/>
      <c r="O85" s="344"/>
      <c r="P85"/>
      <c r="Q85" s="360"/>
      <c r="R85" s="381" t="s">
        <v>24</v>
      </c>
      <c r="S85" s="391">
        <v>210149</v>
      </c>
      <c r="T85" s="382">
        <v>18545</v>
      </c>
      <c r="V85" s="380"/>
      <c r="W85" s="381" t="s">
        <v>170</v>
      </c>
      <c r="X85" s="390">
        <v>65400</v>
      </c>
      <c r="Y85" s="382">
        <v>305400</v>
      </c>
      <c r="AA85" s="380"/>
      <c r="AB85" s="362" t="s">
        <v>169</v>
      </c>
      <c r="AC85" s="389"/>
      <c r="AD85" s="388">
        <v>24093</v>
      </c>
      <c r="AF85" s="360"/>
      <c r="AG85" s="361" t="s">
        <v>232</v>
      </c>
      <c r="AH85" s="362"/>
      <c r="AI85" s="363"/>
      <c r="AK85" s="360"/>
      <c r="AL85" s="364" t="s">
        <v>226</v>
      </c>
      <c r="AM85" s="364" t="s">
        <v>227</v>
      </c>
      <c r="AN85" s="366">
        <v>60.327223422827778</v>
      </c>
    </row>
    <row r="86" spans="1:40" ht="18.75">
      <c r="A86" s="158"/>
      <c r="B86" s="172"/>
      <c r="C86"/>
      <c r="D86" s="450"/>
      <c r="E86" s="449"/>
      <c r="F86"/>
      <c r="G86" s="344"/>
      <c r="I86" s="344"/>
      <c r="K86" s="344"/>
      <c r="N86" s="344"/>
      <c r="O86" s="344"/>
      <c r="P86"/>
      <c r="Q86" s="360"/>
      <c r="R86" s="381" t="s">
        <v>9</v>
      </c>
      <c r="S86" s="391">
        <v>0</v>
      </c>
      <c r="T86" s="382">
        <v>18000</v>
      </c>
      <c r="V86" s="380"/>
      <c r="W86" s="381" t="s">
        <v>24</v>
      </c>
      <c r="X86" s="391">
        <v>240000</v>
      </c>
      <c r="Y86" s="382">
        <v>27500</v>
      </c>
      <c r="AA86" s="380"/>
      <c r="AB86" s="381" t="s">
        <v>170</v>
      </c>
      <c r="AC86" s="390">
        <v>15000</v>
      </c>
      <c r="AD86" s="382">
        <v>212600</v>
      </c>
      <c r="AF86" s="360"/>
      <c r="AG86" s="364" t="s">
        <v>233</v>
      </c>
      <c r="AH86" s="364" t="s">
        <v>234</v>
      </c>
      <c r="AI86" s="366">
        <v>230</v>
      </c>
      <c r="AK86" s="360"/>
      <c r="AL86" s="376" t="s">
        <v>228</v>
      </c>
      <c r="AM86" s="364" t="s">
        <v>227</v>
      </c>
      <c r="AN86" s="366">
        <v>54.140948246741864</v>
      </c>
    </row>
    <row r="87" spans="1:40" ht="18.75">
      <c r="A87" s="114" t="s">
        <v>365</v>
      </c>
      <c r="B87" s="456">
        <f ca="1">B80+B85</f>
        <v>-86773</v>
      </c>
      <c r="C87"/>
      <c r="D87" s="450"/>
      <c r="E87" s="450"/>
      <c r="F87"/>
      <c r="G87" s="344"/>
      <c r="I87" s="344"/>
      <c r="K87" s="344"/>
      <c r="N87" s="344"/>
      <c r="O87" s="344"/>
      <c r="P87"/>
      <c r="Q87" s="360"/>
      <c r="R87" s="381" t="s">
        <v>22</v>
      </c>
      <c r="S87" s="392"/>
      <c r="T87" s="382">
        <v>32910</v>
      </c>
      <c r="V87" s="380"/>
      <c r="W87" s="381" t="s">
        <v>9</v>
      </c>
      <c r="X87" s="391">
        <v>0</v>
      </c>
      <c r="Y87" s="382">
        <v>12000</v>
      </c>
      <c r="AA87" s="380"/>
      <c r="AB87" s="381" t="s">
        <v>24</v>
      </c>
      <c r="AC87" s="391">
        <v>197600</v>
      </c>
      <c r="AD87" s="382">
        <v>27500</v>
      </c>
      <c r="AF87" s="360"/>
      <c r="AG87" s="364" t="s">
        <v>233</v>
      </c>
      <c r="AH87" s="364" t="s">
        <v>235</v>
      </c>
      <c r="AI87" s="366">
        <v>214.66666666666669</v>
      </c>
      <c r="AK87" s="360"/>
      <c r="AL87" s="376" t="s">
        <v>229</v>
      </c>
      <c r="AM87" s="364" t="s">
        <v>227</v>
      </c>
      <c r="AN87" s="366">
        <v>69.677311883105503</v>
      </c>
    </row>
    <row r="88" spans="1:40" ht="18.75">
      <c r="A88" s="81"/>
      <c r="B88" s="86"/>
      <c r="C88"/>
      <c r="D88" s="450"/>
      <c r="E88" s="449"/>
      <c r="F88"/>
      <c r="G88" s="344"/>
      <c r="I88" s="344"/>
      <c r="K88" s="344"/>
      <c r="N88" s="344"/>
      <c r="O88" s="344"/>
      <c r="P88"/>
      <c r="Q88" s="360"/>
      <c r="R88" s="381" t="s">
        <v>23</v>
      </c>
      <c r="S88" s="392"/>
      <c r="T88" s="382">
        <v>30687</v>
      </c>
      <c r="V88" s="380"/>
      <c r="W88" s="381" t="s">
        <v>22</v>
      </c>
      <c r="X88" s="392"/>
      <c r="Y88" s="382">
        <v>79000</v>
      </c>
      <c r="AA88" s="380"/>
      <c r="AB88" s="381" t="s">
        <v>9</v>
      </c>
      <c r="AC88" s="391">
        <v>0</v>
      </c>
      <c r="AD88" s="382">
        <v>0</v>
      </c>
      <c r="AF88" s="360"/>
      <c r="AG88" s="361" t="s">
        <v>236</v>
      </c>
      <c r="AH88" s="362"/>
      <c r="AI88" s="363"/>
      <c r="AK88" s="360"/>
      <c r="AL88" s="364" t="s">
        <v>230</v>
      </c>
      <c r="AM88" s="364" t="s">
        <v>231</v>
      </c>
      <c r="AN88" s="366">
        <v>611.93888888888887</v>
      </c>
    </row>
    <row r="89" spans="1:40" ht="18.75">
      <c r="A89" s="330" t="s">
        <v>366</v>
      </c>
      <c r="B89" s="185"/>
      <c r="C89"/>
      <c r="D89" s="450"/>
      <c r="E89" s="449"/>
      <c r="F89"/>
      <c r="G89" s="344"/>
      <c r="I89" s="344"/>
      <c r="K89" s="344"/>
      <c r="N89" s="344"/>
      <c r="O89" s="344"/>
      <c r="P89"/>
      <c r="Q89" s="360"/>
      <c r="R89" s="381" t="s">
        <v>171</v>
      </c>
      <c r="S89" s="392"/>
      <c r="T89" s="382">
        <v>13593</v>
      </c>
      <c r="V89" s="380"/>
      <c r="W89" s="381" t="s">
        <v>23</v>
      </c>
      <c r="X89" s="392"/>
      <c r="Y89" s="382">
        <v>0</v>
      </c>
      <c r="AA89" s="380"/>
      <c r="AB89" s="381" t="s">
        <v>22</v>
      </c>
      <c r="AC89" s="392"/>
      <c r="AD89" s="382">
        <v>67000</v>
      </c>
      <c r="AF89" s="360"/>
      <c r="AG89" s="364" t="s">
        <v>237</v>
      </c>
      <c r="AH89" s="364" t="s">
        <v>238</v>
      </c>
      <c r="AI89" s="373">
        <v>1</v>
      </c>
      <c r="AK89" s="360"/>
      <c r="AL89" s="364" t="s">
        <v>388</v>
      </c>
      <c r="AM89" s="364" t="s">
        <v>231</v>
      </c>
      <c r="AN89" s="366">
        <v>0</v>
      </c>
    </row>
    <row r="90" spans="1:40">
      <c r="C90"/>
      <c r="D90" s="450"/>
      <c r="E90" s="449"/>
      <c r="F90"/>
      <c r="G90" s="344"/>
      <c r="I90" s="344"/>
      <c r="K90" s="344"/>
      <c r="N90" s="344"/>
      <c r="O90" s="344"/>
      <c r="P90"/>
      <c r="Q90" s="360"/>
      <c r="R90" s="381" t="s">
        <v>25</v>
      </c>
      <c r="S90" s="392"/>
      <c r="T90" s="382">
        <v>9594</v>
      </c>
      <c r="V90" s="380"/>
      <c r="W90" s="381" t="s">
        <v>171</v>
      </c>
      <c r="X90" s="392"/>
      <c r="Y90" s="382">
        <v>9000</v>
      </c>
      <c r="AA90" s="380"/>
      <c r="AB90" s="381" t="s">
        <v>393</v>
      </c>
      <c r="AC90" s="392">
        <v>0</v>
      </c>
      <c r="AD90" s="382">
        <v>0</v>
      </c>
      <c r="AF90" s="360"/>
      <c r="AG90" s="364" t="s">
        <v>239</v>
      </c>
      <c r="AH90" s="364" t="s">
        <v>238</v>
      </c>
      <c r="AI90" s="373">
        <v>1.59</v>
      </c>
      <c r="AK90" s="360"/>
      <c r="AL90" s="361" t="s">
        <v>232</v>
      </c>
      <c r="AM90" s="362"/>
      <c r="AN90" s="363"/>
    </row>
    <row r="91" spans="1:40">
      <c r="C91"/>
      <c r="D91" s="450"/>
      <c r="E91" s="449"/>
      <c r="F91"/>
      <c r="G91" s="344"/>
      <c r="I91" s="344"/>
      <c r="K91" s="344"/>
      <c r="N91" s="344"/>
      <c r="O91" s="344"/>
      <c r="P91"/>
      <c r="Q91" s="360"/>
      <c r="R91" s="381" t="s">
        <v>26</v>
      </c>
      <c r="S91" s="392"/>
      <c r="T91" s="385">
        <v>0</v>
      </c>
      <c r="V91" s="380"/>
      <c r="W91" s="381" t="s">
        <v>25</v>
      </c>
      <c r="X91" s="392"/>
      <c r="Y91" s="382">
        <v>9000</v>
      </c>
      <c r="AA91" s="380"/>
      <c r="AB91" s="381" t="s">
        <v>394</v>
      </c>
      <c r="AC91" s="392"/>
      <c r="AD91" s="382">
        <v>0</v>
      </c>
      <c r="AF91" s="360"/>
      <c r="AG91" s="364" t="s">
        <v>240</v>
      </c>
      <c r="AH91" s="364" t="s">
        <v>241</v>
      </c>
      <c r="AI91" s="377">
        <v>100.3861003861004</v>
      </c>
      <c r="AK91" s="360"/>
      <c r="AL91" s="364" t="s">
        <v>233</v>
      </c>
      <c r="AM91" s="364" t="s">
        <v>234</v>
      </c>
      <c r="AN91" s="366">
        <v>83.636363636363654</v>
      </c>
    </row>
    <row r="92" spans="1:40">
      <c r="C92"/>
      <c r="D92" s="450"/>
      <c r="E92" s="449"/>
      <c r="F92"/>
      <c r="G92" s="344"/>
      <c r="I92" s="344"/>
      <c r="K92" s="344"/>
      <c r="N92" s="344"/>
      <c r="O92" s="344"/>
      <c r="P92"/>
      <c r="Q92" s="360"/>
      <c r="R92" s="362" t="s">
        <v>172</v>
      </c>
      <c r="S92" s="389"/>
      <c r="T92" s="388">
        <v>352924</v>
      </c>
      <c r="V92" s="380"/>
      <c r="W92" s="381" t="s">
        <v>26</v>
      </c>
      <c r="X92" s="392"/>
      <c r="Y92" s="385">
        <v>4500</v>
      </c>
      <c r="AA92" s="380"/>
      <c r="AB92" s="381" t="s">
        <v>171</v>
      </c>
      <c r="AC92" s="392"/>
      <c r="AD92" s="382">
        <v>9000</v>
      </c>
      <c r="AF92" s="360"/>
      <c r="AG92" s="364" t="s">
        <v>242</v>
      </c>
      <c r="AH92" s="364" t="s">
        <v>243</v>
      </c>
      <c r="AI92" s="377">
        <v>51196.911196911198</v>
      </c>
      <c r="AK92" s="360"/>
      <c r="AL92" s="364" t="s">
        <v>233</v>
      </c>
      <c r="AM92" s="364" t="s">
        <v>235</v>
      </c>
      <c r="AN92" s="366">
        <v>83.941605839416056</v>
      </c>
    </row>
    <row r="93" spans="1:40">
      <c r="C93"/>
      <c r="D93" s="450"/>
      <c r="E93" s="449"/>
      <c r="F93"/>
      <c r="G93" s="344"/>
      <c r="I93" s="344"/>
      <c r="K93" s="344"/>
      <c r="N93" s="344"/>
      <c r="O93" s="344"/>
      <c r="P93"/>
      <c r="Q93" s="393"/>
      <c r="R93" s="394" t="s">
        <v>173</v>
      </c>
      <c r="S93" s="395"/>
      <c r="T93" s="387">
        <v>396781</v>
      </c>
      <c r="V93" s="380"/>
      <c r="W93" s="362" t="s">
        <v>172</v>
      </c>
      <c r="X93" s="389"/>
      <c r="Y93" s="388">
        <v>446400</v>
      </c>
      <c r="AA93" s="380"/>
      <c r="AB93" s="381" t="s">
        <v>25</v>
      </c>
      <c r="AC93" s="392"/>
      <c r="AD93" s="382">
        <v>9000</v>
      </c>
      <c r="AF93" s="360"/>
      <c r="AG93" s="361" t="s">
        <v>244</v>
      </c>
      <c r="AH93" s="362"/>
      <c r="AI93" s="363"/>
      <c r="AK93" s="360"/>
      <c r="AL93" s="361" t="s">
        <v>236</v>
      </c>
      <c r="AM93" s="362"/>
      <c r="AN93" s="363"/>
    </row>
    <row r="94" spans="1:40">
      <c r="C94"/>
      <c r="D94" s="450"/>
      <c r="E94" s="449"/>
      <c r="F94"/>
      <c r="G94" s="344"/>
      <c r="I94" s="344"/>
      <c r="K94" s="344"/>
      <c r="N94" s="344"/>
      <c r="O94" s="344"/>
      <c r="P94"/>
      <c r="Q94" s="360"/>
      <c r="R94" s="361" t="s">
        <v>174</v>
      </c>
      <c r="S94" s="395"/>
      <c r="T94" s="387"/>
      <c r="V94" s="396"/>
      <c r="W94" s="394" t="s">
        <v>173</v>
      </c>
      <c r="X94" s="395"/>
      <c r="Y94" s="387">
        <v>519200</v>
      </c>
      <c r="AA94" s="380"/>
      <c r="AB94" s="381" t="s">
        <v>26</v>
      </c>
      <c r="AC94" s="392"/>
      <c r="AD94" s="385">
        <v>4500</v>
      </c>
      <c r="AF94" s="360"/>
      <c r="AG94" s="364" t="s">
        <v>245</v>
      </c>
      <c r="AH94" s="364" t="s">
        <v>199</v>
      </c>
      <c r="AI94" s="366">
        <v>0</v>
      </c>
      <c r="AK94" s="360"/>
      <c r="AL94" s="364" t="s">
        <v>237</v>
      </c>
      <c r="AM94" s="364" t="s">
        <v>238</v>
      </c>
      <c r="AN94" s="373">
        <v>1.5</v>
      </c>
    </row>
    <row r="95" spans="1:40">
      <c r="C95"/>
      <c r="D95" s="450"/>
      <c r="E95" s="449"/>
      <c r="F95"/>
      <c r="G95" s="344"/>
      <c r="I95" s="344"/>
      <c r="K95" s="344"/>
      <c r="N95" s="344"/>
      <c r="O95" s="344"/>
      <c r="P95"/>
      <c r="Q95" s="360"/>
      <c r="R95" s="381" t="s">
        <v>175</v>
      </c>
      <c r="S95" s="390">
        <v>3113</v>
      </c>
      <c r="T95" s="382">
        <v>90000</v>
      </c>
      <c r="V95" s="380"/>
      <c r="W95" s="361" t="s">
        <v>174</v>
      </c>
      <c r="X95" s="395"/>
      <c r="Y95" s="387"/>
      <c r="AA95" s="380"/>
      <c r="AB95" s="362" t="s">
        <v>172</v>
      </c>
      <c r="AC95" s="389"/>
      <c r="AD95" s="388">
        <v>329600</v>
      </c>
      <c r="AF95" s="360"/>
      <c r="AG95" s="364" t="s">
        <v>246</v>
      </c>
      <c r="AH95" s="364" t="s">
        <v>247</v>
      </c>
      <c r="AI95" s="377">
        <v>0</v>
      </c>
      <c r="AK95" s="360"/>
      <c r="AL95" s="364" t="s">
        <v>239</v>
      </c>
      <c r="AM95" s="364" t="s">
        <v>238</v>
      </c>
      <c r="AN95" s="373">
        <v>1.2</v>
      </c>
    </row>
    <row r="96" spans="1:40">
      <c r="C96"/>
      <c r="D96" s="450"/>
      <c r="E96" s="449"/>
      <c r="F96"/>
      <c r="G96" s="344"/>
      <c r="I96" s="344"/>
      <c r="K96" s="344"/>
      <c r="N96" s="344"/>
      <c r="O96" s="344"/>
      <c r="P96"/>
      <c r="Q96" s="360"/>
      <c r="R96" s="381" t="s">
        <v>176</v>
      </c>
      <c r="S96" s="391">
        <v>8808</v>
      </c>
      <c r="T96" s="382">
        <v>20610</v>
      </c>
      <c r="V96" s="380"/>
      <c r="W96" s="381" t="s">
        <v>175</v>
      </c>
      <c r="X96" s="390">
        <v>8000</v>
      </c>
      <c r="Y96" s="382">
        <v>70000</v>
      </c>
      <c r="AA96" s="396"/>
      <c r="AB96" s="394" t="s">
        <v>173</v>
      </c>
      <c r="AC96" s="395"/>
      <c r="AD96" s="387">
        <v>392693</v>
      </c>
      <c r="AF96" s="360"/>
      <c r="AG96" s="364" t="s">
        <v>248</v>
      </c>
      <c r="AH96" s="364" t="s">
        <v>249</v>
      </c>
      <c r="AI96" s="367">
        <v>0</v>
      </c>
      <c r="AK96" s="360"/>
      <c r="AL96" s="364" t="s">
        <v>240</v>
      </c>
      <c r="AM96" s="364" t="s">
        <v>241</v>
      </c>
      <c r="AN96" s="377">
        <v>65.895061728395049</v>
      </c>
    </row>
    <row r="97" spans="3:40">
      <c r="C97"/>
      <c r="D97" s="450"/>
      <c r="E97" s="449"/>
      <c r="F97"/>
      <c r="G97" s="344"/>
      <c r="I97" s="344"/>
      <c r="K97" s="344"/>
      <c r="N97" s="344"/>
      <c r="O97" s="344"/>
      <c r="P97"/>
      <c r="Q97" s="360"/>
      <c r="R97" s="381" t="s">
        <v>177</v>
      </c>
      <c r="S97" s="391">
        <v>8936</v>
      </c>
      <c r="T97" s="385">
        <v>20857</v>
      </c>
      <c r="V97" s="380"/>
      <c r="W97" s="381" t="s">
        <v>176</v>
      </c>
      <c r="X97" s="391">
        <v>6000</v>
      </c>
      <c r="Y97" s="382">
        <v>45000</v>
      </c>
      <c r="AA97" s="380"/>
      <c r="AB97" s="361" t="s">
        <v>174</v>
      </c>
      <c r="AC97" s="395"/>
      <c r="AD97" s="387"/>
      <c r="AF97" s="360"/>
      <c r="AG97" s="364" t="s">
        <v>250</v>
      </c>
      <c r="AH97" s="364" t="s">
        <v>251</v>
      </c>
      <c r="AI97" s="366">
        <v>900</v>
      </c>
      <c r="AK97" s="360"/>
      <c r="AL97" s="364" t="s">
        <v>242</v>
      </c>
      <c r="AM97" s="364" t="s">
        <v>243</v>
      </c>
      <c r="AN97" s="377">
        <v>44637.777777777774</v>
      </c>
    </row>
    <row r="98" spans="3:40">
      <c r="C98"/>
      <c r="D98" s="450"/>
      <c r="E98" s="449"/>
      <c r="F98"/>
      <c r="G98" s="344"/>
      <c r="I98" s="344"/>
      <c r="K98" s="344"/>
      <c r="N98" s="344"/>
      <c r="O98" s="344"/>
      <c r="P98"/>
      <c r="Q98" s="360"/>
      <c r="R98" s="362" t="s">
        <v>178</v>
      </c>
      <c r="S98" s="397"/>
      <c r="T98" s="388">
        <v>131467</v>
      </c>
      <c r="V98" s="380"/>
      <c r="W98" s="381" t="s">
        <v>177</v>
      </c>
      <c r="X98" s="391">
        <v>21000</v>
      </c>
      <c r="Y98" s="385">
        <v>35000</v>
      </c>
      <c r="AA98" s="380"/>
      <c r="AB98" s="381" t="s">
        <v>175</v>
      </c>
      <c r="AC98" s="390">
        <v>8000</v>
      </c>
      <c r="AD98" s="382">
        <v>50000</v>
      </c>
      <c r="AF98" s="360"/>
      <c r="AG98" s="364" t="s">
        <v>252</v>
      </c>
      <c r="AH98" s="364" t="s">
        <v>319</v>
      </c>
      <c r="AI98" s="366">
        <v>0</v>
      </c>
      <c r="AK98" s="360"/>
      <c r="AL98" s="361" t="s">
        <v>244</v>
      </c>
      <c r="AM98" s="362"/>
      <c r="AN98" s="363"/>
    </row>
    <row r="99" spans="3:40">
      <c r="C99"/>
      <c r="D99" s="450"/>
      <c r="E99" s="449"/>
      <c r="F99"/>
      <c r="G99" s="344"/>
      <c r="I99" s="344"/>
      <c r="K99" s="344"/>
      <c r="N99" s="344"/>
      <c r="O99" s="344"/>
      <c r="P99"/>
      <c r="Q99" s="360"/>
      <c r="R99" s="394" t="s">
        <v>179</v>
      </c>
      <c r="S99" s="362"/>
      <c r="T99" s="387">
        <v>528248</v>
      </c>
      <c r="V99" s="380"/>
      <c r="W99" s="362" t="s">
        <v>178</v>
      </c>
      <c r="X99" s="397"/>
      <c r="Y99" s="388">
        <v>150000</v>
      </c>
      <c r="AA99" s="380"/>
      <c r="AB99" s="381" t="s">
        <v>176</v>
      </c>
      <c r="AC99" s="391">
        <v>6000</v>
      </c>
      <c r="AD99" s="382">
        <v>39000</v>
      </c>
      <c r="AF99" s="360"/>
      <c r="AG99" s="364" t="s">
        <v>253</v>
      </c>
      <c r="AH99" s="364" t="s">
        <v>254</v>
      </c>
      <c r="AI99" s="373">
        <v>0.92541903074498022</v>
      </c>
      <c r="AK99" s="360"/>
      <c r="AL99" s="364" t="s">
        <v>245</v>
      </c>
      <c r="AM99" s="364" t="s">
        <v>199</v>
      </c>
      <c r="AN99" s="366">
        <v>10</v>
      </c>
    </row>
    <row r="100" spans="3:40">
      <c r="C100"/>
      <c r="D100" s="450"/>
      <c r="E100" s="449"/>
      <c r="F100"/>
      <c r="G100" s="344"/>
      <c r="I100" s="344"/>
      <c r="K100" s="344"/>
      <c r="N100" s="344"/>
      <c r="O100" s="344"/>
      <c r="P100"/>
      <c r="Q100" s="360"/>
      <c r="R100" s="394" t="s">
        <v>180</v>
      </c>
      <c r="S100" s="362"/>
      <c r="T100" s="387">
        <v>374206</v>
      </c>
      <c r="V100" s="380"/>
      <c r="W100" s="394" t="s">
        <v>179</v>
      </c>
      <c r="X100" s="362"/>
      <c r="Y100" s="387">
        <v>669200</v>
      </c>
      <c r="AA100" s="380"/>
      <c r="AB100" s="381" t="s">
        <v>177</v>
      </c>
      <c r="AC100" s="391">
        <v>21000</v>
      </c>
      <c r="AD100" s="385">
        <v>35000</v>
      </c>
      <c r="AF100" s="360"/>
      <c r="AG100" s="364" t="s">
        <v>255</v>
      </c>
      <c r="AH100" s="364" t="s">
        <v>256</v>
      </c>
      <c r="AI100" s="373"/>
      <c r="AK100" s="360"/>
      <c r="AL100" s="364" t="s">
        <v>246</v>
      </c>
      <c r="AM100" s="364" t="s">
        <v>247</v>
      </c>
      <c r="AN100" s="377">
        <v>400</v>
      </c>
    </row>
    <row r="101" spans="3:40">
      <c r="C101"/>
      <c r="D101" s="450"/>
      <c r="E101" s="449"/>
      <c r="F101"/>
      <c r="G101" s="344"/>
      <c r="I101" s="344"/>
      <c r="K101" s="344"/>
      <c r="N101" s="344"/>
      <c r="O101" s="344"/>
      <c r="P101"/>
      <c r="Q101" s="360"/>
      <c r="R101" s="361" t="s">
        <v>181</v>
      </c>
      <c r="S101" s="362"/>
      <c r="T101" s="387"/>
      <c r="V101" s="360"/>
      <c r="W101" s="394" t="s">
        <v>180</v>
      </c>
      <c r="X101" s="362"/>
      <c r="Y101" s="388">
        <v>254000</v>
      </c>
      <c r="AA101" s="380"/>
      <c r="AB101" s="362" t="s">
        <v>178</v>
      </c>
      <c r="AC101" s="397"/>
      <c r="AD101" s="388">
        <v>124000</v>
      </c>
      <c r="AF101" s="360"/>
      <c r="AG101" s="364"/>
      <c r="AH101" s="364"/>
      <c r="AI101" s="366"/>
      <c r="AK101" s="360"/>
      <c r="AL101" s="364" t="s">
        <v>248</v>
      </c>
      <c r="AM101" s="364" t="s">
        <v>249</v>
      </c>
      <c r="AN101" s="367">
        <v>40</v>
      </c>
    </row>
    <row r="102" spans="3:40" ht="21">
      <c r="C102"/>
      <c r="D102" s="450"/>
      <c r="E102" s="449"/>
      <c r="F102"/>
      <c r="G102" s="344"/>
      <c r="I102" s="344"/>
      <c r="K102" s="344"/>
      <c r="N102" s="344"/>
      <c r="O102" s="344"/>
      <c r="P102"/>
      <c r="Q102" s="360"/>
      <c r="R102" s="381" t="s">
        <v>182</v>
      </c>
      <c r="S102" s="379"/>
      <c r="T102" s="382">
        <v>35687</v>
      </c>
      <c r="V102" s="380"/>
      <c r="W102" s="361" t="s">
        <v>181</v>
      </c>
      <c r="X102" s="362"/>
      <c r="Y102" s="387"/>
      <c r="AA102" s="380"/>
      <c r="AB102" s="394" t="s">
        <v>179</v>
      </c>
      <c r="AC102" s="362"/>
      <c r="AD102" s="387">
        <v>516693</v>
      </c>
      <c r="AF102" s="356"/>
      <c r="AG102" s="357" t="s">
        <v>159</v>
      </c>
      <c r="AH102" s="358"/>
      <c r="AI102" s="358"/>
      <c r="AK102" s="360"/>
      <c r="AL102" s="364" t="s">
        <v>250</v>
      </c>
      <c r="AM102" s="364" t="s">
        <v>251</v>
      </c>
      <c r="AN102" s="366">
        <v>650</v>
      </c>
    </row>
    <row r="103" spans="3:40">
      <c r="C103"/>
      <c r="D103" s="450"/>
      <c r="E103" s="449"/>
      <c r="F103"/>
      <c r="G103" s="344"/>
      <c r="I103" s="344"/>
      <c r="K103" s="344"/>
      <c r="N103" s="344"/>
      <c r="O103" s="344"/>
      <c r="P103"/>
      <c r="Q103" s="360"/>
      <c r="R103" s="381" t="s">
        <v>183</v>
      </c>
      <c r="S103" s="381"/>
      <c r="T103" s="385">
        <v>56234</v>
      </c>
      <c r="V103" s="380"/>
      <c r="W103" s="381" t="s">
        <v>182</v>
      </c>
      <c r="X103" s="379"/>
      <c r="Y103" s="382">
        <v>50000</v>
      </c>
      <c r="AA103" s="360"/>
      <c r="AB103" s="394" t="s">
        <v>180</v>
      </c>
      <c r="AC103" s="362"/>
      <c r="AD103" s="388">
        <v>263063</v>
      </c>
      <c r="AF103" s="360"/>
      <c r="AG103" s="362"/>
      <c r="AH103" s="362"/>
      <c r="AI103" s="362"/>
      <c r="AK103" s="360"/>
      <c r="AL103" s="364" t="s">
        <v>252</v>
      </c>
      <c r="AM103" s="364" t="s">
        <v>319</v>
      </c>
      <c r="AN103" s="366">
        <v>4650</v>
      </c>
    </row>
    <row r="104" spans="3:40">
      <c r="C104"/>
      <c r="D104" s="450"/>
      <c r="E104" s="449"/>
      <c r="F104"/>
      <c r="G104" s="344"/>
      <c r="I104" s="344"/>
      <c r="K104" s="344"/>
      <c r="N104" s="344"/>
      <c r="O104" s="344"/>
      <c r="P104"/>
      <c r="Q104" s="360"/>
      <c r="R104" s="362" t="s">
        <v>184</v>
      </c>
      <c r="S104" s="364"/>
      <c r="T104" s="388">
        <v>91921</v>
      </c>
      <c r="V104" s="380"/>
      <c r="W104" s="381" t="s">
        <v>183</v>
      </c>
      <c r="X104" s="381"/>
      <c r="Y104" s="385">
        <v>0</v>
      </c>
      <c r="AA104" s="380"/>
      <c r="AB104" s="361" t="s">
        <v>181</v>
      </c>
      <c r="AC104" s="362"/>
      <c r="AD104" s="387"/>
      <c r="AF104" s="380"/>
      <c r="AG104" s="362"/>
      <c r="AH104" s="362"/>
      <c r="AI104" s="378" t="s">
        <v>389</v>
      </c>
      <c r="AK104" s="360"/>
      <c r="AL104" s="364" t="s">
        <v>453</v>
      </c>
      <c r="AM104" s="364" t="s">
        <v>254</v>
      </c>
      <c r="AN104" s="373">
        <v>1.0703475613598543</v>
      </c>
    </row>
    <row r="105" spans="3:40">
      <c r="C105"/>
      <c r="D105" s="450"/>
      <c r="E105" s="449"/>
      <c r="F105"/>
      <c r="G105" s="344"/>
      <c r="I105" s="344"/>
      <c r="K105" s="344"/>
      <c r="N105" s="344"/>
      <c r="O105" s="344"/>
      <c r="P105"/>
      <c r="Q105" s="360"/>
      <c r="R105" s="361" t="s">
        <v>185</v>
      </c>
      <c r="S105" s="362"/>
      <c r="T105" s="387"/>
      <c r="V105" s="380"/>
      <c r="W105" s="362" t="s">
        <v>184</v>
      </c>
      <c r="X105" s="364"/>
      <c r="Y105" s="388">
        <v>50000</v>
      </c>
      <c r="AA105" s="380"/>
      <c r="AB105" s="381" t="s">
        <v>182</v>
      </c>
      <c r="AC105" s="379"/>
      <c r="AD105" s="382">
        <v>50000</v>
      </c>
      <c r="AF105" s="380"/>
      <c r="AG105" s="361" t="s">
        <v>160</v>
      </c>
      <c r="AH105" s="379"/>
      <c r="AI105" s="370" t="s">
        <v>390</v>
      </c>
      <c r="AK105" s="360"/>
      <c r="AL105" s="364" t="s">
        <v>454</v>
      </c>
      <c r="AM105" s="364" t="s">
        <v>256</v>
      </c>
      <c r="AN105" s="373">
        <v>3.4532088198372297</v>
      </c>
    </row>
    <row r="106" spans="3:40">
      <c r="C106"/>
      <c r="D106" s="450"/>
      <c r="E106" s="449"/>
      <c r="F106"/>
      <c r="G106" s="344"/>
      <c r="I106" s="344"/>
      <c r="K106" s="344"/>
      <c r="N106" s="344"/>
      <c r="O106" s="344"/>
      <c r="P106"/>
      <c r="Q106" s="360"/>
      <c r="R106" s="381" t="s">
        <v>52</v>
      </c>
      <c r="S106" s="379"/>
      <c r="T106" s="382">
        <v>100000</v>
      </c>
      <c r="V106" s="384">
        <v>0</v>
      </c>
      <c r="W106" s="361" t="s">
        <v>185</v>
      </c>
      <c r="X106" s="362"/>
      <c r="Y106" s="387"/>
      <c r="AA106" s="380"/>
      <c r="AB106" s="381" t="s">
        <v>183</v>
      </c>
      <c r="AC106" s="381"/>
      <c r="AD106" s="385">
        <v>0</v>
      </c>
      <c r="AF106" s="380"/>
      <c r="AG106" s="381" t="s">
        <v>161</v>
      </c>
      <c r="AH106" s="379"/>
      <c r="AI106" s="382">
        <v>737256</v>
      </c>
      <c r="AK106" s="360"/>
      <c r="AL106" s="364"/>
      <c r="AM106" s="364"/>
      <c r="AN106" s="366"/>
    </row>
    <row r="107" spans="3:40" ht="21">
      <c r="C107"/>
      <c r="D107" s="450"/>
      <c r="E107" s="449"/>
      <c r="F107"/>
      <c r="G107" s="344"/>
      <c r="I107" s="344"/>
      <c r="K107" s="344"/>
      <c r="N107" s="344"/>
      <c r="O107" s="344"/>
      <c r="P107"/>
      <c r="Q107" s="360"/>
      <c r="R107" s="381" t="s">
        <v>53</v>
      </c>
      <c r="S107" s="364"/>
      <c r="T107" s="382">
        <v>25000</v>
      </c>
      <c r="V107" s="380"/>
      <c r="W107" s="381" t="s">
        <v>53</v>
      </c>
      <c r="X107" s="379"/>
      <c r="Y107" s="382">
        <v>0</v>
      </c>
      <c r="AA107" s="380"/>
      <c r="AB107" s="362" t="s">
        <v>184</v>
      </c>
      <c r="AC107" s="364"/>
      <c r="AD107" s="388">
        <v>50000</v>
      </c>
      <c r="AF107" s="384">
        <v>32500</v>
      </c>
      <c r="AG107" s="381" t="s">
        <v>391</v>
      </c>
      <c r="AH107" s="364"/>
      <c r="AI107" s="382">
        <v>32500</v>
      </c>
      <c r="AK107" s="356"/>
      <c r="AL107" s="357" t="s">
        <v>159</v>
      </c>
      <c r="AM107" s="358"/>
      <c r="AN107" s="358"/>
    </row>
    <row r="108" spans="3:40">
      <c r="C108"/>
      <c r="D108" s="450"/>
      <c r="E108" s="450"/>
      <c r="F108"/>
      <c r="G108"/>
      <c r="P108"/>
      <c r="Q108" s="360"/>
      <c r="R108" s="381" t="s">
        <v>51</v>
      </c>
      <c r="S108" s="364"/>
      <c r="T108" s="385">
        <v>150000</v>
      </c>
      <c r="V108" s="380"/>
      <c r="W108" s="381" t="s">
        <v>51</v>
      </c>
      <c r="X108" s="364"/>
      <c r="Y108" s="385">
        <v>10000</v>
      </c>
      <c r="AA108" s="384">
        <v>0</v>
      </c>
      <c r="AB108" s="361" t="s">
        <v>185</v>
      </c>
      <c r="AC108" s="362"/>
      <c r="AD108" s="387"/>
      <c r="AF108" s="380"/>
      <c r="AG108" s="381" t="s">
        <v>81</v>
      </c>
      <c r="AH108" s="364"/>
      <c r="AI108" s="383">
        <v>0</v>
      </c>
      <c r="AK108" s="360"/>
      <c r="AL108" s="362"/>
      <c r="AM108" s="362"/>
      <c r="AN108" s="362"/>
    </row>
    <row r="109" spans="3:40">
      <c r="C109"/>
      <c r="D109" s="450"/>
      <c r="E109" s="450"/>
      <c r="F109"/>
      <c r="G109"/>
      <c r="P109"/>
      <c r="Q109" s="360"/>
      <c r="R109" s="362" t="s">
        <v>186</v>
      </c>
      <c r="S109" s="362"/>
      <c r="T109" s="386">
        <v>275000</v>
      </c>
      <c r="V109" s="360"/>
      <c r="W109" s="362" t="s">
        <v>186</v>
      </c>
      <c r="X109" s="362"/>
      <c r="Y109" s="388">
        <v>10000</v>
      </c>
      <c r="AA109" s="380"/>
      <c r="AB109" s="381" t="s">
        <v>53</v>
      </c>
      <c r="AC109" s="379"/>
      <c r="AD109" s="382">
        <v>0</v>
      </c>
      <c r="AF109" s="380"/>
      <c r="AG109" s="381" t="s">
        <v>392</v>
      </c>
      <c r="AH109" s="364"/>
      <c r="AI109" s="383">
        <v>0</v>
      </c>
      <c r="AK109" s="380"/>
      <c r="AL109" s="362"/>
      <c r="AM109" s="362"/>
      <c r="AN109" s="378" t="s">
        <v>389</v>
      </c>
    </row>
    <row r="110" spans="3:40">
      <c r="C110"/>
      <c r="D110" s="450"/>
      <c r="E110" s="450"/>
      <c r="F110"/>
      <c r="G110"/>
      <c r="P110"/>
      <c r="Q110" s="360"/>
      <c r="R110" s="394" t="s">
        <v>187</v>
      </c>
      <c r="S110" s="362"/>
      <c r="T110" s="387">
        <v>7285</v>
      </c>
      <c r="V110" s="380"/>
      <c r="W110" s="394" t="s">
        <v>187</v>
      </c>
      <c r="X110" s="362"/>
      <c r="Y110" s="387">
        <v>194000</v>
      </c>
      <c r="AA110" s="380"/>
      <c r="AB110" s="381" t="s">
        <v>51</v>
      </c>
      <c r="AC110" s="364"/>
      <c r="AD110" s="385">
        <v>10000</v>
      </c>
      <c r="AF110" s="380"/>
      <c r="AG110" s="381" t="s">
        <v>163</v>
      </c>
      <c r="AH110" s="379"/>
      <c r="AI110" s="385">
        <v>10000</v>
      </c>
      <c r="AK110" s="380"/>
      <c r="AL110" s="361" t="s">
        <v>160</v>
      </c>
      <c r="AM110" s="379"/>
      <c r="AN110" s="370" t="s">
        <v>390</v>
      </c>
    </row>
    <row r="111" spans="3:40">
      <c r="C111"/>
      <c r="D111" s="450"/>
      <c r="E111" s="449"/>
      <c r="F111"/>
      <c r="G111" s="344"/>
      <c r="I111" s="344"/>
      <c r="K111" s="344"/>
      <c r="N111" s="344"/>
      <c r="O111" s="344"/>
      <c r="P111"/>
      <c r="Q111" s="360"/>
      <c r="R111" s="361" t="s">
        <v>188</v>
      </c>
      <c r="S111" s="362"/>
      <c r="T111" s="387"/>
      <c r="V111" s="380"/>
      <c r="W111" s="361" t="s">
        <v>188</v>
      </c>
      <c r="X111" s="362"/>
      <c r="Y111" s="387"/>
      <c r="AA111" s="360"/>
      <c r="AB111" s="362" t="s">
        <v>186</v>
      </c>
      <c r="AC111" s="362"/>
      <c r="AD111" s="388">
        <v>10000</v>
      </c>
      <c r="AF111" s="360"/>
      <c r="AG111" s="362" t="s">
        <v>164</v>
      </c>
      <c r="AH111" s="362"/>
      <c r="AI111" s="388">
        <v>779756</v>
      </c>
      <c r="AK111" s="380"/>
      <c r="AL111" s="381" t="s">
        <v>161</v>
      </c>
      <c r="AM111" s="379"/>
      <c r="AN111" s="382">
        <v>636454</v>
      </c>
    </row>
    <row r="112" spans="3:40">
      <c r="C112"/>
      <c r="D112" s="450"/>
      <c r="E112" s="449"/>
      <c r="F112"/>
      <c r="G112" s="344"/>
      <c r="I112" s="344"/>
      <c r="K112" s="344"/>
      <c r="N112" s="344"/>
      <c r="O112" s="344"/>
      <c r="P112"/>
      <c r="Q112" s="360"/>
      <c r="R112" s="381" t="s">
        <v>189</v>
      </c>
      <c r="S112" s="379"/>
      <c r="T112" s="382">
        <v>2971</v>
      </c>
      <c r="V112" s="380"/>
      <c r="W112" s="381" t="s">
        <v>189</v>
      </c>
      <c r="X112" s="379"/>
      <c r="Y112" s="382">
        <v>0</v>
      </c>
      <c r="AA112" s="380"/>
      <c r="AB112" s="394" t="s">
        <v>187</v>
      </c>
      <c r="AC112" s="362"/>
      <c r="AD112" s="387">
        <v>203063</v>
      </c>
      <c r="AF112" s="380"/>
      <c r="AG112" s="361" t="s">
        <v>165</v>
      </c>
      <c r="AH112" s="362"/>
      <c r="AI112" s="387"/>
      <c r="AK112" s="384">
        <v>45000</v>
      </c>
      <c r="AL112" s="381" t="s">
        <v>391</v>
      </c>
      <c r="AM112" s="364"/>
      <c r="AN112" s="382">
        <v>35000</v>
      </c>
    </row>
    <row r="113" spans="3:40">
      <c r="C113"/>
      <c r="D113" s="450"/>
      <c r="E113" s="449"/>
      <c r="F113"/>
      <c r="G113" s="344"/>
      <c r="I113" s="344"/>
      <c r="K113" s="344"/>
      <c r="N113" s="344"/>
      <c r="O113" s="344"/>
      <c r="P113"/>
      <c r="Q113" s="360"/>
      <c r="R113" s="381" t="s">
        <v>190</v>
      </c>
      <c r="S113" s="362"/>
      <c r="T113" s="382">
        <v>50000</v>
      </c>
      <c r="V113" s="380"/>
      <c r="W113" s="381" t="s">
        <v>190</v>
      </c>
      <c r="X113" s="362"/>
      <c r="Y113" s="385">
        <v>60000</v>
      </c>
      <c r="AA113" s="380"/>
      <c r="AB113" s="361" t="s">
        <v>188</v>
      </c>
      <c r="AC113" s="362"/>
      <c r="AD113" s="387"/>
      <c r="AF113" s="380"/>
      <c r="AG113" s="381" t="s">
        <v>166</v>
      </c>
      <c r="AH113" s="379"/>
      <c r="AI113" s="382">
        <v>15600</v>
      </c>
      <c r="AK113" s="380"/>
      <c r="AL113" s="381" t="s">
        <v>81</v>
      </c>
      <c r="AM113" s="364"/>
      <c r="AN113" s="383">
        <v>0</v>
      </c>
    </row>
    <row r="114" spans="3:40">
      <c r="C114"/>
      <c r="D114" s="450"/>
      <c r="E114" s="449"/>
      <c r="F114"/>
      <c r="G114" s="344"/>
      <c r="I114" s="344"/>
      <c r="K114" s="344"/>
      <c r="N114" s="344"/>
      <c r="O114" s="344"/>
      <c r="P114"/>
      <c r="Q114" s="360"/>
      <c r="R114" s="394" t="s">
        <v>158</v>
      </c>
      <c r="S114" s="362"/>
      <c r="T114" s="387">
        <v>-39744</v>
      </c>
      <c r="V114" s="360"/>
      <c r="W114" s="394" t="s">
        <v>158</v>
      </c>
      <c r="X114" s="362"/>
      <c r="Y114" s="387">
        <v>134000</v>
      </c>
      <c r="AA114" s="380"/>
      <c r="AB114" s="381" t="s">
        <v>189</v>
      </c>
      <c r="AC114" s="379"/>
      <c r="AD114" s="382">
        <v>0</v>
      </c>
      <c r="AF114" s="380"/>
      <c r="AG114" s="381" t="s">
        <v>18</v>
      </c>
      <c r="AH114" s="381"/>
      <c r="AI114" s="382">
        <v>16900</v>
      </c>
      <c r="AK114" s="380"/>
      <c r="AL114" s="381" t="s">
        <v>392</v>
      </c>
      <c r="AM114" s="364"/>
      <c r="AN114" s="383">
        <v>0</v>
      </c>
    </row>
    <row r="115" spans="3:40">
      <c r="C115"/>
      <c r="D115" s="450"/>
      <c r="E115" s="449"/>
      <c r="F115"/>
      <c r="G115" s="344"/>
      <c r="I115" s="344"/>
      <c r="K115" s="344"/>
      <c r="N115" s="344"/>
      <c r="O115" s="344"/>
      <c r="P115"/>
      <c r="Q115" s="360"/>
      <c r="R115" s="362"/>
      <c r="S115" s="362"/>
      <c r="T115" s="387"/>
      <c r="V115" s="360"/>
      <c r="W115" s="362"/>
      <c r="X115" s="362"/>
      <c r="Y115" s="387"/>
      <c r="AA115" s="380"/>
      <c r="AB115" s="381" t="s">
        <v>190</v>
      </c>
      <c r="AC115" s="362"/>
      <c r="AD115" s="385">
        <v>60000</v>
      </c>
      <c r="AF115" s="380"/>
      <c r="AG115" s="381" t="s">
        <v>19</v>
      </c>
      <c r="AH115" s="381"/>
      <c r="AI115" s="382">
        <v>6500</v>
      </c>
      <c r="AK115" s="380"/>
      <c r="AL115" s="381" t="s">
        <v>163</v>
      </c>
      <c r="AM115" s="379"/>
      <c r="AN115" s="385">
        <v>0</v>
      </c>
    </row>
    <row r="116" spans="3:40" ht="21">
      <c r="C116"/>
      <c r="D116" s="450"/>
      <c r="E116" s="449"/>
      <c r="F116"/>
      <c r="G116" s="344"/>
      <c r="I116" s="344"/>
      <c r="K116" s="344"/>
      <c r="N116" s="344"/>
      <c r="O116" s="344"/>
      <c r="P116"/>
      <c r="Q116" s="356"/>
      <c r="R116" s="357" t="s">
        <v>259</v>
      </c>
      <c r="S116" s="358"/>
      <c r="T116" s="398"/>
      <c r="V116" s="356"/>
      <c r="W116" s="357" t="s">
        <v>259</v>
      </c>
      <c r="X116" s="358"/>
      <c r="Y116" s="398"/>
      <c r="AA116" s="360"/>
      <c r="AB116" s="394" t="s">
        <v>158</v>
      </c>
      <c r="AC116" s="362"/>
      <c r="AD116" s="387">
        <v>143063</v>
      </c>
      <c r="AF116" s="380"/>
      <c r="AG116" s="381" t="s">
        <v>20</v>
      </c>
      <c r="AH116" s="381"/>
      <c r="AI116" s="385">
        <v>0</v>
      </c>
      <c r="AK116" s="360"/>
      <c r="AL116" s="362" t="s">
        <v>164</v>
      </c>
      <c r="AM116" s="362"/>
      <c r="AN116" s="388">
        <v>671454</v>
      </c>
    </row>
    <row r="117" spans="3:40">
      <c r="C117"/>
      <c r="D117" s="450"/>
      <c r="E117" s="449"/>
      <c r="F117"/>
      <c r="G117" s="344"/>
      <c r="I117" s="344"/>
      <c r="K117" s="344"/>
      <c r="N117" s="344"/>
      <c r="O117" s="344"/>
      <c r="P117"/>
      <c r="Q117" s="360"/>
      <c r="R117" s="362"/>
      <c r="S117" s="362"/>
      <c r="T117" s="387" t="s">
        <v>389</v>
      </c>
      <c r="V117" s="360"/>
      <c r="W117" s="362"/>
      <c r="X117" s="362"/>
      <c r="Y117" s="387" t="s">
        <v>389</v>
      </c>
      <c r="AA117" s="360"/>
      <c r="AB117" s="362"/>
      <c r="AC117" s="362"/>
      <c r="AD117" s="387"/>
      <c r="AF117" s="380"/>
      <c r="AG117" s="362" t="s">
        <v>167</v>
      </c>
      <c r="AH117" s="362"/>
      <c r="AI117" s="388">
        <v>39000</v>
      </c>
      <c r="AK117" s="380"/>
      <c r="AL117" s="361" t="s">
        <v>165</v>
      </c>
      <c r="AM117" s="362"/>
      <c r="AN117" s="387"/>
    </row>
    <row r="118" spans="3:40" ht="21">
      <c r="C118"/>
      <c r="D118" s="450"/>
      <c r="E118" s="449"/>
      <c r="F118"/>
      <c r="G118" s="344"/>
      <c r="I118" s="344"/>
      <c r="K118" s="344"/>
      <c r="N118" s="344"/>
      <c r="O118" s="344"/>
      <c r="P118"/>
      <c r="Q118" s="360"/>
      <c r="R118" s="379" t="s">
        <v>13</v>
      </c>
      <c r="S118" s="379"/>
      <c r="T118" s="387" t="s">
        <v>390</v>
      </c>
      <c r="V118" s="360"/>
      <c r="W118" s="379" t="s">
        <v>13</v>
      </c>
      <c r="X118" s="379"/>
      <c r="Y118" s="387" t="s">
        <v>390</v>
      </c>
      <c r="AA118" s="356"/>
      <c r="AB118" s="357" t="s">
        <v>259</v>
      </c>
      <c r="AC118" s="358"/>
      <c r="AD118" s="398"/>
      <c r="AF118" s="380"/>
      <c r="AG118" s="381" t="s">
        <v>21</v>
      </c>
      <c r="AH118" s="379"/>
      <c r="AI118" s="382">
        <v>14733</v>
      </c>
      <c r="AK118" s="380"/>
      <c r="AL118" s="381" t="s">
        <v>166</v>
      </c>
      <c r="AM118" s="379"/>
      <c r="AN118" s="382">
        <v>9066</v>
      </c>
    </row>
    <row r="119" spans="3:40">
      <c r="C119"/>
      <c r="D119" s="450"/>
      <c r="E119" s="449"/>
      <c r="F119"/>
      <c r="G119" s="344"/>
      <c r="I119" s="344"/>
      <c r="K119" s="344"/>
      <c r="N119" s="344"/>
      <c r="O119" s="344"/>
      <c r="P119"/>
      <c r="Q119" s="360"/>
      <c r="R119" s="381" t="s">
        <v>161</v>
      </c>
      <c r="S119" s="379"/>
      <c r="T119" s="382">
        <v>846454</v>
      </c>
      <c r="V119" s="360"/>
      <c r="W119" s="381" t="s">
        <v>161</v>
      </c>
      <c r="X119" s="379"/>
      <c r="Y119" s="382">
        <v>875700</v>
      </c>
      <c r="AA119" s="360"/>
      <c r="AB119" s="362"/>
      <c r="AC119" s="362"/>
      <c r="AD119" s="387" t="s">
        <v>389</v>
      </c>
      <c r="AF119" s="380"/>
      <c r="AG119" s="381" t="s">
        <v>50</v>
      </c>
      <c r="AH119" s="381"/>
      <c r="AI119" s="382">
        <v>9360</v>
      </c>
      <c r="AK119" s="380"/>
      <c r="AL119" s="381" t="s">
        <v>18</v>
      </c>
      <c r="AM119" s="381"/>
      <c r="AN119" s="382">
        <v>13687</v>
      </c>
    </row>
    <row r="120" spans="3:40">
      <c r="C120"/>
      <c r="D120" s="450"/>
      <c r="E120" s="449"/>
      <c r="F120"/>
      <c r="G120" s="344"/>
      <c r="I120" s="344"/>
      <c r="K120" s="344"/>
      <c r="N120" s="344"/>
      <c r="O120" s="344"/>
      <c r="P120"/>
      <c r="Q120" s="360"/>
      <c r="R120" s="381" t="s">
        <v>260</v>
      </c>
      <c r="S120" s="364"/>
      <c r="T120" s="383">
        <v>105000</v>
      </c>
      <c r="V120" s="360"/>
      <c r="W120" s="381" t="s">
        <v>260</v>
      </c>
      <c r="X120" s="364"/>
      <c r="Y120" s="383">
        <v>37500</v>
      </c>
      <c r="AA120" s="360"/>
      <c r="AB120" s="379" t="s">
        <v>13</v>
      </c>
      <c r="AC120" s="379"/>
      <c r="AD120" s="387" t="s">
        <v>390</v>
      </c>
      <c r="AF120" s="380"/>
      <c r="AG120" s="381" t="s">
        <v>168</v>
      </c>
      <c r="AH120" s="381"/>
      <c r="AI120" s="385">
        <v>0</v>
      </c>
      <c r="AK120" s="380"/>
      <c r="AL120" s="381" t="s">
        <v>19</v>
      </c>
      <c r="AM120" s="381"/>
      <c r="AN120" s="382">
        <v>3146</v>
      </c>
    </row>
    <row r="121" spans="3:40">
      <c r="C121"/>
      <c r="D121" s="450"/>
      <c r="E121" s="449"/>
      <c r="F121"/>
      <c r="G121" s="344"/>
      <c r="I121" s="344"/>
      <c r="K121" s="344"/>
      <c r="N121" s="344"/>
      <c r="O121" s="344"/>
      <c r="P121"/>
      <c r="Q121" s="399"/>
      <c r="R121" s="400" t="s">
        <v>81</v>
      </c>
      <c r="S121" s="401"/>
      <c r="T121" s="383">
        <v>0</v>
      </c>
      <c r="V121" s="399"/>
      <c r="W121" s="400" t="s">
        <v>81</v>
      </c>
      <c r="X121" s="401"/>
      <c r="Y121" s="383">
        <v>0</v>
      </c>
      <c r="AA121" s="360"/>
      <c r="AB121" s="381" t="s">
        <v>161</v>
      </c>
      <c r="AC121" s="379"/>
      <c r="AD121" s="382">
        <v>737256</v>
      </c>
      <c r="AF121" s="380"/>
      <c r="AG121" s="362" t="s">
        <v>169</v>
      </c>
      <c r="AH121" s="389"/>
      <c r="AI121" s="388">
        <v>24093</v>
      </c>
      <c r="AK121" s="380"/>
      <c r="AL121" s="381" t="s">
        <v>20</v>
      </c>
      <c r="AM121" s="381"/>
      <c r="AN121" s="385">
        <v>0</v>
      </c>
    </row>
    <row r="122" spans="3:40">
      <c r="C122"/>
      <c r="D122" s="450"/>
      <c r="E122" s="449"/>
      <c r="F122"/>
      <c r="G122" s="344"/>
      <c r="I122" s="344"/>
      <c r="K122" s="344"/>
      <c r="N122" s="344"/>
      <c r="O122" s="344"/>
      <c r="P122"/>
      <c r="Q122" s="360"/>
      <c r="R122" s="381" t="s">
        <v>15</v>
      </c>
      <c r="S122" s="379"/>
      <c r="T122" s="385">
        <v>11000</v>
      </c>
      <c r="V122" s="360"/>
      <c r="W122" s="381" t="s">
        <v>15</v>
      </c>
      <c r="X122" s="379"/>
      <c r="Y122" s="385">
        <v>10000</v>
      </c>
      <c r="AA122" s="360"/>
      <c r="AB122" s="381" t="s">
        <v>260</v>
      </c>
      <c r="AC122" s="364"/>
      <c r="AD122" s="383">
        <v>32500</v>
      </c>
      <c r="AF122" s="380"/>
      <c r="AG122" s="381" t="s">
        <v>170</v>
      </c>
      <c r="AH122" s="390">
        <v>15000</v>
      </c>
      <c r="AI122" s="382">
        <v>212600</v>
      </c>
      <c r="AK122" s="380"/>
      <c r="AL122" s="362" t="s">
        <v>167</v>
      </c>
      <c r="AM122" s="362"/>
      <c r="AN122" s="388">
        <v>25899</v>
      </c>
    </row>
    <row r="123" spans="3:40">
      <c r="C123"/>
      <c r="D123" s="450"/>
      <c r="E123" s="449"/>
      <c r="F123"/>
      <c r="G123" s="344"/>
      <c r="I123" s="344"/>
      <c r="K123" s="344"/>
      <c r="N123" s="344"/>
      <c r="O123" s="344"/>
      <c r="P123"/>
      <c r="Q123" s="360"/>
      <c r="R123" s="362" t="s">
        <v>261</v>
      </c>
      <c r="S123" s="362"/>
      <c r="T123" s="402">
        <v>962454</v>
      </c>
      <c r="V123" s="360"/>
      <c r="W123" s="362" t="s">
        <v>261</v>
      </c>
      <c r="X123" s="362"/>
      <c r="Y123" s="402">
        <v>923200</v>
      </c>
      <c r="AA123" s="399"/>
      <c r="AB123" s="400" t="s">
        <v>395</v>
      </c>
      <c r="AC123" s="401"/>
      <c r="AD123" s="383">
        <v>0</v>
      </c>
      <c r="AF123" s="380"/>
      <c r="AG123" s="381" t="s">
        <v>24</v>
      </c>
      <c r="AH123" s="391">
        <v>197600</v>
      </c>
      <c r="AI123" s="382">
        <v>27500</v>
      </c>
      <c r="AK123" s="380"/>
      <c r="AL123" s="381" t="s">
        <v>21</v>
      </c>
      <c r="AM123" s="379"/>
      <c r="AN123" s="382">
        <v>9000</v>
      </c>
    </row>
    <row r="124" spans="3:40">
      <c r="C124"/>
      <c r="D124" s="450"/>
      <c r="E124" s="449"/>
      <c r="F124"/>
      <c r="G124" s="344"/>
      <c r="I124" s="344"/>
      <c r="K124" s="344"/>
      <c r="N124" s="344"/>
      <c r="O124" s="344"/>
      <c r="P124"/>
      <c r="Q124" s="360"/>
      <c r="R124" s="361" t="s">
        <v>165</v>
      </c>
      <c r="S124" s="362"/>
      <c r="T124" s="387"/>
      <c r="V124" s="360"/>
      <c r="W124" s="361" t="s">
        <v>165</v>
      </c>
      <c r="X124" s="362"/>
      <c r="Y124" s="387"/>
      <c r="AA124" s="360"/>
      <c r="AB124" s="381" t="s">
        <v>15</v>
      </c>
      <c r="AC124" s="379"/>
      <c r="AD124" s="385">
        <v>10000</v>
      </c>
      <c r="AF124" s="380"/>
      <c r="AG124" s="381" t="s">
        <v>9</v>
      </c>
      <c r="AH124" s="391">
        <v>0</v>
      </c>
      <c r="AI124" s="382">
        <v>0</v>
      </c>
      <c r="AK124" s="380"/>
      <c r="AL124" s="381" t="s">
        <v>50</v>
      </c>
      <c r="AM124" s="381"/>
      <c r="AN124" s="382">
        <v>6858</v>
      </c>
    </row>
    <row r="125" spans="3:40">
      <c r="C125"/>
      <c r="D125" s="450"/>
      <c r="E125" s="449"/>
      <c r="F125"/>
      <c r="G125" s="344"/>
      <c r="I125" s="344"/>
      <c r="K125" s="344"/>
      <c r="N125" s="344"/>
      <c r="O125" s="344"/>
      <c r="P125"/>
      <c r="Q125" s="360"/>
      <c r="R125" s="381" t="s">
        <v>262</v>
      </c>
      <c r="S125" s="379"/>
      <c r="T125" s="382">
        <v>30899</v>
      </c>
      <c r="V125" s="360"/>
      <c r="W125" s="381" t="s">
        <v>262</v>
      </c>
      <c r="X125" s="379"/>
      <c r="Y125" s="382">
        <v>45000</v>
      </c>
      <c r="AA125" s="360"/>
      <c r="AB125" s="362" t="s">
        <v>261</v>
      </c>
      <c r="AC125" s="362"/>
      <c r="AD125" s="402">
        <v>779756</v>
      </c>
      <c r="AF125" s="380"/>
      <c r="AG125" s="381" t="s">
        <v>22</v>
      </c>
      <c r="AH125" s="392"/>
      <c r="AI125" s="382">
        <v>67000</v>
      </c>
      <c r="AK125" s="380"/>
      <c r="AL125" s="381" t="s">
        <v>168</v>
      </c>
      <c r="AM125" s="381"/>
      <c r="AN125" s="385">
        <v>0</v>
      </c>
    </row>
    <row r="126" spans="3:40">
      <c r="C126"/>
      <c r="D126" s="450"/>
      <c r="E126" s="449"/>
      <c r="F126"/>
      <c r="G126" s="344"/>
      <c r="I126" s="344"/>
      <c r="K126" s="344"/>
      <c r="N126" s="344"/>
      <c r="O126" s="344"/>
      <c r="P126"/>
      <c r="Q126" s="360"/>
      <c r="R126" s="381" t="s">
        <v>263</v>
      </c>
      <c r="S126" s="381"/>
      <c r="T126" s="382">
        <v>21858</v>
      </c>
      <c r="V126" s="360"/>
      <c r="W126" s="381" t="s">
        <v>263</v>
      </c>
      <c r="X126" s="381"/>
      <c r="Y126" s="382">
        <v>27800</v>
      </c>
      <c r="AA126" s="360"/>
      <c r="AB126" s="361" t="s">
        <v>165</v>
      </c>
      <c r="AC126" s="362"/>
      <c r="AD126" s="387"/>
      <c r="AF126" s="380"/>
      <c r="AG126" s="381" t="s">
        <v>393</v>
      </c>
      <c r="AH126" s="392">
        <v>0</v>
      </c>
      <c r="AI126" s="382">
        <v>0</v>
      </c>
      <c r="AK126" s="380"/>
      <c r="AL126" s="362" t="s">
        <v>169</v>
      </c>
      <c r="AM126" s="389"/>
      <c r="AN126" s="388">
        <v>15858</v>
      </c>
    </row>
    <row r="127" spans="3:40">
      <c r="C127"/>
      <c r="D127" s="450"/>
      <c r="E127" s="449"/>
      <c r="F127"/>
      <c r="G127" s="344"/>
      <c r="I127" s="344"/>
      <c r="K127" s="344"/>
      <c r="N127" s="344"/>
      <c r="O127" s="344"/>
      <c r="P127"/>
      <c r="Q127" s="360"/>
      <c r="R127" s="403" t="s">
        <v>264</v>
      </c>
      <c r="S127" s="381"/>
      <c r="T127" s="404">
        <v>105329</v>
      </c>
      <c r="V127" s="360"/>
      <c r="W127" s="403" t="s">
        <v>264</v>
      </c>
      <c r="X127" s="381"/>
      <c r="Y127" s="404">
        <v>129000</v>
      </c>
      <c r="AA127" s="360"/>
      <c r="AB127" s="381" t="s">
        <v>262</v>
      </c>
      <c r="AC127" s="379"/>
      <c r="AD127" s="382">
        <v>39000</v>
      </c>
      <c r="AF127" s="380"/>
      <c r="AG127" s="381" t="s">
        <v>394</v>
      </c>
      <c r="AH127" s="392"/>
      <c r="AI127" s="382">
        <v>0</v>
      </c>
      <c r="AK127" s="380"/>
      <c r="AL127" s="381" t="s">
        <v>170</v>
      </c>
      <c r="AM127" s="390">
        <v>9446</v>
      </c>
      <c r="AN127" s="382">
        <v>119595</v>
      </c>
    </row>
    <row r="128" spans="3:40">
      <c r="C128"/>
      <c r="D128" s="450"/>
      <c r="E128" s="449"/>
      <c r="F128"/>
      <c r="G128" s="344"/>
      <c r="I128" s="344"/>
      <c r="K128" s="344"/>
      <c r="N128" s="344"/>
      <c r="O128" s="344"/>
      <c r="P128"/>
      <c r="Q128" s="360"/>
      <c r="R128" s="403" t="s">
        <v>265</v>
      </c>
      <c r="S128" s="381"/>
      <c r="T128" s="404">
        <v>247595</v>
      </c>
      <c r="V128" s="360"/>
      <c r="W128" s="403" t="s">
        <v>265</v>
      </c>
      <c r="X128" s="381"/>
      <c r="Y128" s="404">
        <v>317400</v>
      </c>
      <c r="AA128" s="360"/>
      <c r="AB128" s="381" t="s">
        <v>263</v>
      </c>
      <c r="AC128" s="381"/>
      <c r="AD128" s="382">
        <v>24093</v>
      </c>
      <c r="AF128" s="380"/>
      <c r="AG128" s="381" t="s">
        <v>171</v>
      </c>
      <c r="AH128" s="392"/>
      <c r="AI128" s="382">
        <v>9000</v>
      </c>
      <c r="AK128" s="380"/>
      <c r="AL128" s="381" t="s">
        <v>24</v>
      </c>
      <c r="AM128" s="391">
        <v>110149</v>
      </c>
      <c r="AN128" s="382">
        <v>8545</v>
      </c>
    </row>
    <row r="129" spans="3:40">
      <c r="C129"/>
      <c r="D129" s="450"/>
      <c r="E129" s="449"/>
      <c r="F129"/>
      <c r="G129" s="344"/>
      <c r="I129" s="344"/>
      <c r="K129" s="344"/>
      <c r="N129" s="344"/>
      <c r="O129" s="344"/>
      <c r="P129"/>
      <c r="Q129" s="360"/>
      <c r="R129" s="403" t="s">
        <v>266</v>
      </c>
      <c r="S129" s="381"/>
      <c r="T129" s="404">
        <v>-8900</v>
      </c>
      <c r="V129" s="360"/>
      <c r="W129" s="403" t="s">
        <v>266</v>
      </c>
      <c r="X129" s="381"/>
      <c r="Y129" s="404">
        <v>0</v>
      </c>
      <c r="AA129" s="360"/>
      <c r="AB129" s="403" t="s">
        <v>264</v>
      </c>
      <c r="AC129" s="381"/>
      <c r="AD129" s="404">
        <v>117000</v>
      </c>
      <c r="AF129" s="380"/>
      <c r="AG129" s="381" t="s">
        <v>25</v>
      </c>
      <c r="AH129" s="392"/>
      <c r="AI129" s="382">
        <v>9000</v>
      </c>
      <c r="AK129" s="380"/>
      <c r="AL129" s="381" t="s">
        <v>9</v>
      </c>
      <c r="AM129" s="391">
        <v>0</v>
      </c>
      <c r="AN129" s="382">
        <v>0</v>
      </c>
    </row>
    <row r="130" spans="3:40">
      <c r="C130"/>
      <c r="D130" s="450"/>
      <c r="E130" s="449"/>
      <c r="F130"/>
      <c r="G130" s="344"/>
      <c r="I130" s="344"/>
      <c r="K130" s="344"/>
      <c r="N130" s="344"/>
      <c r="O130" s="344"/>
      <c r="P130"/>
      <c r="Q130" s="360"/>
      <c r="R130" s="381" t="s">
        <v>225</v>
      </c>
      <c r="S130" s="381"/>
      <c r="T130" s="385">
        <v>352924</v>
      </c>
      <c r="V130" s="360"/>
      <c r="W130" s="381" t="s">
        <v>225</v>
      </c>
      <c r="X130" s="381"/>
      <c r="Y130" s="385">
        <v>446400</v>
      </c>
      <c r="AA130" s="360"/>
      <c r="AB130" s="403" t="s">
        <v>265</v>
      </c>
      <c r="AC130" s="405">
        <v>0</v>
      </c>
      <c r="AD130" s="404">
        <v>212600</v>
      </c>
      <c r="AF130" s="380"/>
      <c r="AG130" s="381" t="s">
        <v>26</v>
      </c>
      <c r="AH130" s="392"/>
      <c r="AI130" s="385">
        <v>4500</v>
      </c>
      <c r="AK130" s="380"/>
      <c r="AL130" s="381" t="s">
        <v>22</v>
      </c>
      <c r="AM130" s="392"/>
      <c r="AN130" s="382">
        <v>32910</v>
      </c>
    </row>
    <row r="131" spans="3:40">
      <c r="C131"/>
      <c r="D131" s="450"/>
      <c r="E131" s="449"/>
      <c r="F131"/>
      <c r="G131" s="344"/>
      <c r="I131" s="344"/>
      <c r="K131" s="344"/>
      <c r="N131" s="344"/>
      <c r="O131" s="344"/>
      <c r="P131"/>
      <c r="Q131" s="360"/>
      <c r="R131" s="362" t="s">
        <v>173</v>
      </c>
      <c r="S131" s="362"/>
      <c r="T131" s="402">
        <v>396781</v>
      </c>
      <c r="V131" s="360"/>
      <c r="W131" s="362" t="s">
        <v>173</v>
      </c>
      <c r="X131" s="362"/>
      <c r="Y131" s="402">
        <v>519200</v>
      </c>
      <c r="AA131" s="360"/>
      <c r="AB131" s="403" t="s">
        <v>396</v>
      </c>
      <c r="AC131" s="405">
        <v>0</v>
      </c>
      <c r="AD131" s="404">
        <v>0</v>
      </c>
      <c r="AF131" s="380"/>
      <c r="AG131" s="362" t="s">
        <v>172</v>
      </c>
      <c r="AH131" s="389"/>
      <c r="AI131" s="388">
        <v>329600</v>
      </c>
      <c r="AK131" s="380"/>
      <c r="AL131" s="381" t="s">
        <v>393</v>
      </c>
      <c r="AM131" s="392">
        <v>30687</v>
      </c>
      <c r="AN131" s="382">
        <v>30687</v>
      </c>
    </row>
    <row r="132" spans="3:40">
      <c r="C132"/>
      <c r="D132" s="450"/>
      <c r="E132" s="449"/>
      <c r="F132"/>
      <c r="G132" s="344"/>
      <c r="I132" s="344"/>
      <c r="K132" s="344"/>
      <c r="N132" s="344"/>
      <c r="O132" s="344"/>
      <c r="P132"/>
      <c r="Q132" s="360"/>
      <c r="R132" s="394" t="s">
        <v>267</v>
      </c>
      <c r="S132" s="362"/>
      <c r="T132" s="387">
        <v>565673</v>
      </c>
      <c r="V132" s="360"/>
      <c r="W132" s="394" t="s">
        <v>267</v>
      </c>
      <c r="X132" s="362"/>
      <c r="Y132" s="387">
        <v>404000</v>
      </c>
      <c r="AA132" s="360"/>
      <c r="AB132" s="381" t="s">
        <v>225</v>
      </c>
      <c r="AC132" s="381"/>
      <c r="AD132" s="385">
        <v>329600</v>
      </c>
      <c r="AF132" s="396"/>
      <c r="AG132" s="394" t="s">
        <v>173</v>
      </c>
      <c r="AH132" s="395"/>
      <c r="AI132" s="387">
        <v>392693</v>
      </c>
      <c r="AK132" s="380"/>
      <c r="AL132" s="381" t="s">
        <v>394</v>
      </c>
      <c r="AM132" s="392"/>
      <c r="AN132" s="382">
        <v>0</v>
      </c>
    </row>
    <row r="133" spans="3:40">
      <c r="C133"/>
      <c r="D133" s="450"/>
      <c r="E133" s="449"/>
      <c r="F133"/>
      <c r="G133" s="344"/>
      <c r="I133" s="344"/>
      <c r="K133" s="344"/>
      <c r="N133" s="344"/>
      <c r="O133" s="344"/>
      <c r="P133"/>
      <c r="Q133" s="360"/>
      <c r="R133" s="361" t="s">
        <v>268</v>
      </c>
      <c r="S133" s="362"/>
      <c r="T133" s="387"/>
      <c r="V133" s="360"/>
      <c r="W133" s="361" t="s">
        <v>268</v>
      </c>
      <c r="X133" s="362"/>
      <c r="Y133" s="387"/>
      <c r="AA133" s="360"/>
      <c r="AB133" s="362" t="s">
        <v>173</v>
      </c>
      <c r="AC133" s="362"/>
      <c r="AD133" s="402">
        <v>392693</v>
      </c>
      <c r="AF133" s="380"/>
      <c r="AG133" s="361" t="s">
        <v>174</v>
      </c>
      <c r="AH133" s="395"/>
      <c r="AI133" s="387"/>
      <c r="AK133" s="380"/>
      <c r="AL133" s="381" t="s">
        <v>171</v>
      </c>
      <c r="AM133" s="392"/>
      <c r="AN133" s="382">
        <v>3593</v>
      </c>
    </row>
    <row r="134" spans="3:40">
      <c r="C134"/>
      <c r="D134" s="450"/>
      <c r="E134" s="449"/>
      <c r="F134"/>
      <c r="G134" s="344"/>
      <c r="I134" s="344"/>
      <c r="K134" s="344"/>
      <c r="N134" s="344"/>
      <c r="O134" s="344"/>
      <c r="P134"/>
      <c r="Q134" s="360"/>
      <c r="R134" s="381" t="s">
        <v>175</v>
      </c>
      <c r="S134" s="379"/>
      <c r="T134" s="382">
        <v>90000</v>
      </c>
      <c r="V134" s="360"/>
      <c r="W134" s="381" t="s">
        <v>175</v>
      </c>
      <c r="X134" s="379"/>
      <c r="Y134" s="382">
        <v>70000</v>
      </c>
      <c r="AA134" s="360"/>
      <c r="AB134" s="394" t="s">
        <v>267</v>
      </c>
      <c r="AC134" s="362"/>
      <c r="AD134" s="387">
        <v>387063</v>
      </c>
      <c r="AF134" s="380"/>
      <c r="AG134" s="381" t="s">
        <v>175</v>
      </c>
      <c r="AH134" s="390">
        <v>8000</v>
      </c>
      <c r="AI134" s="382">
        <v>50000</v>
      </c>
      <c r="AK134" s="380"/>
      <c r="AL134" s="381" t="s">
        <v>25</v>
      </c>
      <c r="AM134" s="392"/>
      <c r="AN134" s="382">
        <v>7594</v>
      </c>
    </row>
    <row r="135" spans="3:40">
      <c r="C135"/>
      <c r="D135" s="450"/>
      <c r="E135" s="449"/>
      <c r="F135"/>
      <c r="G135" s="344"/>
      <c r="I135" s="344"/>
      <c r="K135" s="344"/>
      <c r="N135" s="344"/>
      <c r="O135" s="344"/>
      <c r="P135"/>
      <c r="Q135" s="360"/>
      <c r="R135" s="381" t="s">
        <v>176</v>
      </c>
      <c r="S135" s="381"/>
      <c r="T135" s="383">
        <v>20610</v>
      </c>
      <c r="V135" s="360"/>
      <c r="W135" s="381" t="s">
        <v>176</v>
      </c>
      <c r="X135" s="381"/>
      <c r="Y135" s="383">
        <v>45000</v>
      </c>
      <c r="AA135" s="360"/>
      <c r="AB135" s="361" t="s">
        <v>268</v>
      </c>
      <c r="AC135" s="362"/>
      <c r="AD135" s="387"/>
      <c r="AF135" s="380"/>
      <c r="AG135" s="381" t="s">
        <v>176</v>
      </c>
      <c r="AH135" s="391">
        <v>6000</v>
      </c>
      <c r="AI135" s="382">
        <v>39000</v>
      </c>
      <c r="AK135" s="380"/>
      <c r="AL135" s="381" t="s">
        <v>26</v>
      </c>
      <c r="AM135" s="392"/>
      <c r="AN135" s="385">
        <v>0</v>
      </c>
    </row>
    <row r="136" spans="3:40">
      <c r="C136"/>
      <c r="D136" s="450"/>
      <c r="E136" s="449"/>
      <c r="F136"/>
      <c r="G136" s="344"/>
      <c r="I136" s="344"/>
      <c r="K136" s="344"/>
      <c r="N136" s="344"/>
      <c r="O136" s="344"/>
      <c r="P136"/>
      <c r="Q136" s="360"/>
      <c r="R136" s="381" t="s">
        <v>177</v>
      </c>
      <c r="S136" s="381"/>
      <c r="T136" s="382">
        <v>20857</v>
      </c>
      <c r="V136" s="360"/>
      <c r="W136" s="381" t="s">
        <v>177</v>
      </c>
      <c r="X136" s="381"/>
      <c r="Y136" s="382">
        <v>35000</v>
      </c>
      <c r="AA136" s="360"/>
      <c r="AB136" s="381" t="s">
        <v>175</v>
      </c>
      <c r="AC136" s="379"/>
      <c r="AD136" s="382">
        <v>50000</v>
      </c>
      <c r="AF136" s="380"/>
      <c r="AG136" s="381" t="s">
        <v>177</v>
      </c>
      <c r="AH136" s="391">
        <v>21000</v>
      </c>
      <c r="AI136" s="385">
        <v>35000</v>
      </c>
      <c r="AK136" s="380"/>
      <c r="AL136" s="362" t="s">
        <v>172</v>
      </c>
      <c r="AM136" s="389"/>
      <c r="AN136" s="388">
        <v>202924</v>
      </c>
    </row>
    <row r="137" spans="3:40">
      <c r="C137"/>
      <c r="D137" s="450"/>
      <c r="E137" s="449"/>
      <c r="F137"/>
      <c r="G137" s="344"/>
      <c r="I137" s="344"/>
      <c r="K137" s="344"/>
      <c r="N137" s="344"/>
      <c r="O137" s="344"/>
      <c r="P137"/>
      <c r="Q137" s="360"/>
      <c r="R137" s="381" t="s">
        <v>269</v>
      </c>
      <c r="S137" s="381"/>
      <c r="T137" s="404">
        <v>214118.77499999999</v>
      </c>
      <c r="V137" s="360"/>
      <c r="W137" s="381" t="s">
        <v>269</v>
      </c>
      <c r="X137" s="381"/>
      <c r="Y137" s="404">
        <v>115752.60976499999</v>
      </c>
      <c r="AA137" s="360"/>
      <c r="AB137" s="381" t="s">
        <v>176</v>
      </c>
      <c r="AC137" s="381"/>
      <c r="AD137" s="383">
        <v>39000</v>
      </c>
      <c r="AF137" s="380"/>
      <c r="AG137" s="362" t="s">
        <v>178</v>
      </c>
      <c r="AH137" s="397"/>
      <c r="AI137" s="388">
        <v>124000</v>
      </c>
      <c r="AK137" s="396"/>
      <c r="AL137" s="394" t="s">
        <v>173</v>
      </c>
      <c r="AM137" s="395"/>
      <c r="AN137" s="387">
        <v>244681</v>
      </c>
    </row>
    <row r="138" spans="3:40">
      <c r="C138"/>
      <c r="D138" s="450"/>
      <c r="E138" s="449"/>
      <c r="F138"/>
      <c r="G138" s="344"/>
      <c r="I138" s="344"/>
      <c r="K138" s="344"/>
      <c r="N138" s="344"/>
      <c r="O138" s="344"/>
      <c r="P138"/>
      <c r="Q138" s="360"/>
      <c r="R138" s="381" t="s">
        <v>270</v>
      </c>
      <c r="S138" s="381"/>
      <c r="T138" s="385">
        <v>15000</v>
      </c>
      <c r="V138" s="360"/>
      <c r="W138" s="381" t="s">
        <v>270</v>
      </c>
      <c r="X138" s="381"/>
      <c r="Y138" s="385">
        <v>37500</v>
      </c>
      <c r="AA138" s="360"/>
      <c r="AB138" s="381" t="s">
        <v>177</v>
      </c>
      <c r="AC138" s="381"/>
      <c r="AD138" s="382">
        <v>35000</v>
      </c>
      <c r="AF138" s="380"/>
      <c r="AG138" s="394" t="s">
        <v>179</v>
      </c>
      <c r="AH138" s="362"/>
      <c r="AI138" s="387">
        <v>516693</v>
      </c>
      <c r="AK138" s="380"/>
      <c r="AL138" s="361" t="s">
        <v>174</v>
      </c>
      <c r="AM138" s="395"/>
      <c r="AN138" s="387"/>
    </row>
    <row r="139" spans="3:40">
      <c r="C139"/>
      <c r="D139" s="450"/>
      <c r="E139" s="449"/>
      <c r="F139"/>
      <c r="G139" s="344"/>
      <c r="I139" s="344"/>
      <c r="K139" s="344"/>
      <c r="N139" s="344"/>
      <c r="O139" s="344"/>
      <c r="P139"/>
      <c r="Q139" s="360"/>
      <c r="R139" s="362" t="s">
        <v>204</v>
      </c>
      <c r="S139" s="406"/>
      <c r="T139" s="388">
        <v>360585.77500000002</v>
      </c>
      <c r="V139" s="360"/>
      <c r="W139" s="362" t="s">
        <v>204</v>
      </c>
      <c r="X139" s="406"/>
      <c r="Y139" s="388">
        <v>303252.609765</v>
      </c>
      <c r="AA139" s="360"/>
      <c r="AB139" s="381" t="s">
        <v>269</v>
      </c>
      <c r="AC139" s="381"/>
      <c r="AD139" s="404">
        <v>115752.60976499999</v>
      </c>
      <c r="AF139" s="360"/>
      <c r="AG139" s="394" t="s">
        <v>180</v>
      </c>
      <c r="AH139" s="362"/>
      <c r="AI139" s="388">
        <v>263063</v>
      </c>
      <c r="AK139" s="380"/>
      <c r="AL139" s="381" t="s">
        <v>175</v>
      </c>
      <c r="AM139" s="390">
        <v>3113</v>
      </c>
      <c r="AN139" s="382">
        <v>110000</v>
      </c>
    </row>
    <row r="140" spans="3:40">
      <c r="C140"/>
      <c r="D140" s="450"/>
      <c r="E140" s="449"/>
      <c r="F140"/>
      <c r="G140" s="344"/>
      <c r="I140" s="344"/>
      <c r="K140" s="344"/>
      <c r="N140" s="344"/>
      <c r="O140" s="344"/>
      <c r="P140"/>
      <c r="Q140" s="360"/>
      <c r="R140" s="394" t="s">
        <v>320</v>
      </c>
      <c r="S140" s="362"/>
      <c r="T140" s="387">
        <v>757366.77500000002</v>
      </c>
      <c r="V140" s="360"/>
      <c r="W140" s="394" t="s">
        <v>320</v>
      </c>
      <c r="X140" s="362"/>
      <c r="Y140" s="387">
        <v>822452.60976499994</v>
      </c>
      <c r="AA140" s="360"/>
      <c r="AB140" s="381" t="s">
        <v>270</v>
      </c>
      <c r="AC140" s="381"/>
      <c r="AD140" s="385">
        <v>32500</v>
      </c>
      <c r="AF140" s="380"/>
      <c r="AG140" s="361" t="s">
        <v>181</v>
      </c>
      <c r="AH140" s="362"/>
      <c r="AI140" s="387"/>
      <c r="AK140" s="380"/>
      <c r="AL140" s="381" t="s">
        <v>455</v>
      </c>
      <c r="AM140" s="391"/>
      <c r="AN140" s="382">
        <v>8808</v>
      </c>
    </row>
    <row r="141" spans="3:40">
      <c r="C141"/>
      <c r="D141" s="450"/>
      <c r="E141" s="449"/>
      <c r="F141"/>
      <c r="G141" s="344"/>
      <c r="I141" s="344"/>
      <c r="K141" s="344"/>
      <c r="N141" s="344"/>
      <c r="O141" s="344"/>
      <c r="P141"/>
      <c r="Q141" s="360"/>
      <c r="R141" s="394" t="s">
        <v>271</v>
      </c>
      <c r="S141" s="362"/>
      <c r="T141" s="387">
        <v>205087.22499999998</v>
      </c>
      <c r="V141" s="360"/>
      <c r="W141" s="394" t="s">
        <v>271</v>
      </c>
      <c r="X141" s="362"/>
      <c r="Y141" s="387">
        <v>100747.39023500006</v>
      </c>
      <c r="AA141" s="360"/>
      <c r="AB141" s="362" t="s">
        <v>204</v>
      </c>
      <c r="AC141" s="406"/>
      <c r="AD141" s="388">
        <v>272252.609765</v>
      </c>
      <c r="AF141" s="380"/>
      <c r="AG141" s="381" t="s">
        <v>182</v>
      </c>
      <c r="AH141" s="379"/>
      <c r="AI141" s="382">
        <v>50000</v>
      </c>
      <c r="AK141" s="380"/>
      <c r="AL141" s="381" t="s">
        <v>176</v>
      </c>
      <c r="AM141" s="391">
        <v>0</v>
      </c>
      <c r="AN141" s="382">
        <v>20610</v>
      </c>
    </row>
    <row r="142" spans="3:40">
      <c r="C142"/>
      <c r="D142" s="450"/>
      <c r="E142" s="449"/>
      <c r="F142"/>
      <c r="G142" s="344"/>
      <c r="I142" s="344"/>
      <c r="K142" s="344"/>
      <c r="N142" s="344"/>
      <c r="O142" s="344"/>
      <c r="P142"/>
      <c r="Q142" s="360"/>
      <c r="R142" s="394" t="s">
        <v>272</v>
      </c>
      <c r="S142" s="362"/>
      <c r="T142" s="387">
        <v>766266.77500000002</v>
      </c>
      <c r="V142" s="360"/>
      <c r="W142" s="394" t="s">
        <v>272</v>
      </c>
      <c r="X142" s="362"/>
      <c r="Y142" s="387">
        <v>822452.60976499994</v>
      </c>
      <c r="AA142" s="360"/>
      <c r="AB142" s="394" t="s">
        <v>320</v>
      </c>
      <c r="AC142" s="362"/>
      <c r="AD142" s="387">
        <v>664945.60976499994</v>
      </c>
      <c r="AF142" s="380"/>
      <c r="AG142" s="381" t="s">
        <v>183</v>
      </c>
      <c r="AH142" s="381"/>
      <c r="AI142" s="385">
        <v>0</v>
      </c>
      <c r="AK142" s="380"/>
      <c r="AL142" s="381" t="s">
        <v>177</v>
      </c>
      <c r="AM142" s="391">
        <v>8936</v>
      </c>
      <c r="AN142" s="385">
        <v>12049</v>
      </c>
    </row>
    <row r="143" spans="3:40">
      <c r="C143"/>
      <c r="D143" s="450"/>
      <c r="E143" s="449"/>
      <c r="F143"/>
      <c r="G143" s="344"/>
      <c r="I143" s="344"/>
      <c r="K143" s="344"/>
      <c r="N143" s="344"/>
      <c r="O143" s="344"/>
      <c r="P143"/>
      <c r="Q143" s="360"/>
      <c r="R143" s="381" t="s">
        <v>273</v>
      </c>
      <c r="S143" s="381"/>
      <c r="T143" s="404">
        <v>-60000</v>
      </c>
      <c r="V143" s="360"/>
      <c r="W143" s="381" t="s">
        <v>273</v>
      </c>
      <c r="X143" s="381"/>
      <c r="Y143" s="404">
        <v>0</v>
      </c>
      <c r="AA143" s="360"/>
      <c r="AB143" s="394" t="s">
        <v>271</v>
      </c>
      <c r="AC143" s="362"/>
      <c r="AD143" s="387">
        <v>114810.39023500006</v>
      </c>
      <c r="AF143" s="380"/>
      <c r="AG143" s="362" t="s">
        <v>184</v>
      </c>
      <c r="AH143" s="364"/>
      <c r="AI143" s="388">
        <v>50000</v>
      </c>
      <c r="AK143" s="380"/>
      <c r="AL143" s="362" t="s">
        <v>178</v>
      </c>
      <c r="AM143" s="397"/>
      <c r="AN143" s="388">
        <v>151467</v>
      </c>
    </row>
    <row r="144" spans="3:40">
      <c r="C144"/>
      <c r="D144" s="450"/>
      <c r="E144" s="449"/>
      <c r="F144"/>
      <c r="G144" s="344"/>
      <c r="I144" s="344"/>
      <c r="K144" s="344"/>
      <c r="N144" s="344"/>
      <c r="O144" s="344"/>
      <c r="P144"/>
      <c r="Q144" s="360"/>
      <c r="R144" s="381" t="s">
        <v>266</v>
      </c>
      <c r="S144" s="381"/>
      <c r="T144" s="404">
        <v>-8900</v>
      </c>
      <c r="V144" s="360"/>
      <c r="W144" s="381" t="s">
        <v>266</v>
      </c>
      <c r="X144" s="381"/>
      <c r="Y144" s="404">
        <v>0</v>
      </c>
      <c r="AA144" s="360"/>
      <c r="AB144" s="394" t="s">
        <v>272</v>
      </c>
      <c r="AC144" s="362"/>
      <c r="AD144" s="387">
        <v>664945.60976499994</v>
      </c>
      <c r="AF144" s="384">
        <v>0</v>
      </c>
      <c r="AG144" s="361" t="s">
        <v>185</v>
      </c>
      <c r="AH144" s="362"/>
      <c r="AI144" s="387"/>
      <c r="AK144" s="380"/>
      <c r="AL144" s="394" t="s">
        <v>179</v>
      </c>
      <c r="AM144" s="362"/>
      <c r="AN144" s="387">
        <v>396148</v>
      </c>
    </row>
    <row r="145" spans="3:40">
      <c r="C145"/>
      <c r="D145" s="450"/>
      <c r="E145" s="449"/>
      <c r="F145"/>
      <c r="G145" s="344"/>
      <c r="I145" s="344"/>
      <c r="K145" s="344"/>
      <c r="N145" s="344"/>
      <c r="O145" s="344"/>
      <c r="P145"/>
      <c r="Q145" s="360"/>
      <c r="R145" s="394" t="s">
        <v>272</v>
      </c>
      <c r="S145" s="362"/>
      <c r="T145" s="387">
        <v>697366.77500000002</v>
      </c>
      <c r="V145" s="360"/>
      <c r="W145" s="394" t="s">
        <v>272</v>
      </c>
      <c r="X145" s="362"/>
      <c r="Y145" s="387">
        <v>822452.60976499994</v>
      </c>
      <c r="AA145" s="360"/>
      <c r="AB145" s="381" t="s">
        <v>273</v>
      </c>
      <c r="AC145" s="381"/>
      <c r="AD145" s="404">
        <v>0</v>
      </c>
      <c r="AF145" s="380"/>
      <c r="AG145" s="381" t="s">
        <v>53</v>
      </c>
      <c r="AH145" s="379"/>
      <c r="AI145" s="382">
        <v>0</v>
      </c>
      <c r="AK145" s="360"/>
      <c r="AL145" s="394" t="s">
        <v>180</v>
      </c>
      <c r="AM145" s="362"/>
      <c r="AN145" s="388">
        <v>275306</v>
      </c>
    </row>
    <row r="146" spans="3:40">
      <c r="C146"/>
      <c r="D146" s="450"/>
      <c r="E146" s="449"/>
      <c r="F146"/>
      <c r="G146" s="344"/>
      <c r="I146" s="344"/>
      <c r="K146" s="344"/>
      <c r="N146" s="344"/>
      <c r="O146" s="344"/>
      <c r="P146"/>
      <c r="Q146" s="360"/>
      <c r="R146" s="361" t="s">
        <v>181</v>
      </c>
      <c r="S146" s="362"/>
      <c r="T146" s="387"/>
      <c r="V146" s="360"/>
      <c r="W146" s="361" t="s">
        <v>181</v>
      </c>
      <c r="X146" s="362"/>
      <c r="Y146" s="387"/>
      <c r="AA146" s="360"/>
      <c r="AB146" s="381" t="s">
        <v>396</v>
      </c>
      <c r="AC146" s="381"/>
      <c r="AD146" s="404">
        <v>0</v>
      </c>
      <c r="AF146" s="380"/>
      <c r="AG146" s="381" t="s">
        <v>51</v>
      </c>
      <c r="AH146" s="364"/>
      <c r="AI146" s="385">
        <v>10000</v>
      </c>
      <c r="AK146" s="380"/>
      <c r="AL146" s="361" t="s">
        <v>181</v>
      </c>
      <c r="AM146" s="362"/>
      <c r="AN146" s="387"/>
    </row>
    <row r="147" spans="3:40">
      <c r="C147"/>
      <c r="D147" s="450"/>
      <c r="E147" s="449"/>
      <c r="F147"/>
      <c r="G147" s="344"/>
      <c r="I147" s="344"/>
      <c r="K147" s="344"/>
      <c r="N147" s="344"/>
      <c r="O147" s="344"/>
      <c r="P147"/>
      <c r="Q147" s="360"/>
      <c r="R147" s="381" t="s">
        <v>182</v>
      </c>
      <c r="S147" s="379"/>
      <c r="T147" s="382">
        <v>35687</v>
      </c>
      <c r="V147" s="360"/>
      <c r="W147" s="381" t="s">
        <v>182</v>
      </c>
      <c r="X147" s="379"/>
      <c r="Y147" s="382">
        <v>50000</v>
      </c>
      <c r="AA147" s="360"/>
      <c r="AB147" s="394" t="s">
        <v>272</v>
      </c>
      <c r="AC147" s="362"/>
      <c r="AD147" s="387">
        <v>664945.60976499994</v>
      </c>
      <c r="AF147" s="360"/>
      <c r="AG147" s="362" t="s">
        <v>186</v>
      </c>
      <c r="AH147" s="362"/>
      <c r="AI147" s="388">
        <v>10000</v>
      </c>
      <c r="AK147" s="380"/>
      <c r="AL147" s="381" t="s">
        <v>182</v>
      </c>
      <c r="AM147" s="379"/>
      <c r="AN147" s="382">
        <v>35687</v>
      </c>
    </row>
    <row r="148" spans="3:40">
      <c r="C148"/>
      <c r="D148" s="450"/>
      <c r="E148" s="449"/>
      <c r="F148"/>
      <c r="G148" s="344"/>
      <c r="I148" s="344"/>
      <c r="K148" s="344"/>
      <c r="N148" s="344"/>
      <c r="O148" s="344"/>
      <c r="P148"/>
      <c r="Q148" s="360"/>
      <c r="R148" s="381" t="s">
        <v>183</v>
      </c>
      <c r="S148" s="364"/>
      <c r="T148" s="383">
        <v>56234</v>
      </c>
      <c r="V148" s="360"/>
      <c r="W148" s="381" t="s">
        <v>183</v>
      </c>
      <c r="X148" s="364"/>
      <c r="Y148" s="383">
        <v>0</v>
      </c>
      <c r="AA148" s="360"/>
      <c r="AB148" s="361" t="s">
        <v>181</v>
      </c>
      <c r="AC148" s="362"/>
      <c r="AD148" s="387"/>
      <c r="AF148" s="380"/>
      <c r="AG148" s="394" t="s">
        <v>187</v>
      </c>
      <c r="AH148" s="362"/>
      <c r="AI148" s="387">
        <v>203063</v>
      </c>
      <c r="AK148" s="380"/>
      <c r="AL148" s="381" t="s">
        <v>183</v>
      </c>
      <c r="AM148" s="381"/>
      <c r="AN148" s="385">
        <v>56234</v>
      </c>
    </row>
    <row r="149" spans="3:40">
      <c r="C149"/>
      <c r="D149" s="450"/>
      <c r="E149" s="449"/>
      <c r="F149"/>
      <c r="G149" s="344"/>
      <c r="I149" s="344"/>
      <c r="K149" s="344"/>
      <c r="N149" s="344"/>
      <c r="O149" s="344"/>
      <c r="P149"/>
      <c r="Q149" s="360"/>
      <c r="R149" s="362" t="s">
        <v>184</v>
      </c>
      <c r="S149" s="362"/>
      <c r="T149" s="386">
        <v>91921</v>
      </c>
      <c r="V149" s="360"/>
      <c r="W149" s="362" t="s">
        <v>184</v>
      </c>
      <c r="X149" s="362"/>
      <c r="Y149" s="386">
        <v>50000</v>
      </c>
      <c r="AA149" s="360"/>
      <c r="AB149" s="381" t="s">
        <v>182</v>
      </c>
      <c r="AC149" s="379"/>
      <c r="AD149" s="382">
        <v>50000</v>
      </c>
      <c r="AF149" s="380"/>
      <c r="AG149" s="361" t="s">
        <v>188</v>
      </c>
      <c r="AH149" s="362"/>
      <c r="AI149" s="387"/>
      <c r="AK149" s="380"/>
      <c r="AL149" s="362" t="s">
        <v>184</v>
      </c>
      <c r="AM149" s="364"/>
      <c r="AN149" s="388">
        <v>91921</v>
      </c>
    </row>
    <row r="150" spans="3:40">
      <c r="C150"/>
      <c r="D150" s="450"/>
      <c r="E150" s="449"/>
      <c r="F150"/>
      <c r="G150" s="344"/>
      <c r="I150" s="344"/>
      <c r="K150" s="344"/>
      <c r="N150" s="344"/>
      <c r="O150" s="344"/>
      <c r="P150"/>
      <c r="Q150" s="360"/>
      <c r="R150" s="394" t="s">
        <v>274</v>
      </c>
      <c r="S150" s="362"/>
      <c r="T150" s="387">
        <v>113166.22499999998</v>
      </c>
      <c r="V150" s="360"/>
      <c r="W150" s="394" t="s">
        <v>274</v>
      </c>
      <c r="X150" s="362"/>
      <c r="Y150" s="387">
        <v>50747.390235000057</v>
      </c>
      <c r="AA150" s="360"/>
      <c r="AB150" s="381" t="s">
        <v>183</v>
      </c>
      <c r="AC150" s="364"/>
      <c r="AD150" s="383">
        <v>0</v>
      </c>
      <c r="AF150" s="380"/>
      <c r="AG150" s="381" t="s">
        <v>189</v>
      </c>
      <c r="AH150" s="379"/>
      <c r="AI150" s="382">
        <v>0</v>
      </c>
      <c r="AK150" s="384">
        <v>10000</v>
      </c>
      <c r="AL150" s="361" t="s">
        <v>185</v>
      </c>
      <c r="AM150" s="362"/>
      <c r="AN150" s="387"/>
    </row>
    <row r="151" spans="3:40">
      <c r="C151"/>
      <c r="D151" s="450"/>
      <c r="E151" s="449"/>
      <c r="F151"/>
      <c r="G151" s="344"/>
      <c r="I151" s="344"/>
      <c r="K151" s="344"/>
      <c r="N151" s="344"/>
      <c r="O151" s="344"/>
      <c r="P151"/>
      <c r="Q151" s="360"/>
      <c r="R151" s="362"/>
      <c r="S151" s="362"/>
      <c r="T151" s="387"/>
      <c r="V151" s="360"/>
      <c r="W151" s="362"/>
      <c r="X151" s="362"/>
      <c r="Y151" s="387"/>
      <c r="AA151" s="360"/>
      <c r="AB151" s="362" t="s">
        <v>184</v>
      </c>
      <c r="AC151" s="362"/>
      <c r="AD151" s="386">
        <v>50000</v>
      </c>
      <c r="AF151" s="380"/>
      <c r="AG151" s="381" t="s">
        <v>190</v>
      </c>
      <c r="AH151" s="362"/>
      <c r="AI151" s="385">
        <v>60000</v>
      </c>
      <c r="AK151" s="380"/>
      <c r="AL151" s="381" t="s">
        <v>53</v>
      </c>
      <c r="AM151" s="379"/>
      <c r="AN151" s="382">
        <v>250000</v>
      </c>
    </row>
    <row r="152" spans="3:40" ht="21">
      <c r="C152"/>
      <c r="D152" s="450"/>
      <c r="E152" s="449"/>
      <c r="F152"/>
      <c r="G152" s="344"/>
      <c r="I152" s="344"/>
      <c r="K152" s="344"/>
      <c r="N152" s="344"/>
      <c r="O152" s="344"/>
      <c r="P152"/>
      <c r="Q152" s="356"/>
      <c r="R152" s="357" t="s">
        <v>275</v>
      </c>
      <c r="S152" s="358"/>
      <c r="T152" s="398"/>
      <c r="V152" s="356"/>
      <c r="W152" s="357" t="s">
        <v>275</v>
      </c>
      <c r="X152" s="358"/>
      <c r="Y152" s="398"/>
      <c r="AA152" s="360"/>
      <c r="AB152" s="394" t="s">
        <v>274</v>
      </c>
      <c r="AC152" s="362"/>
      <c r="AD152" s="387">
        <v>64810.390235000057</v>
      </c>
      <c r="AF152" s="360"/>
      <c r="AG152" s="394" t="s">
        <v>158</v>
      </c>
      <c r="AH152" s="362"/>
      <c r="AI152" s="387">
        <v>143063</v>
      </c>
      <c r="AK152" s="380"/>
      <c r="AL152" s="381" t="s">
        <v>51</v>
      </c>
      <c r="AM152" s="364"/>
      <c r="AN152" s="385">
        <v>0</v>
      </c>
    </row>
    <row r="153" spans="3:40">
      <c r="C153"/>
      <c r="D153" s="450"/>
      <c r="E153" s="449"/>
      <c r="F153"/>
      <c r="G153" s="344"/>
      <c r="I153" s="344"/>
      <c r="K153" s="344"/>
      <c r="N153" s="344"/>
      <c r="O153" s="344"/>
      <c r="P153"/>
      <c r="Q153" s="360"/>
      <c r="R153" s="362"/>
      <c r="S153" s="362"/>
      <c r="T153" s="387" t="s">
        <v>390</v>
      </c>
      <c r="V153" s="360"/>
      <c r="W153" s="362"/>
      <c r="X153" s="362"/>
      <c r="Y153" s="387" t="s">
        <v>390</v>
      </c>
      <c r="AA153" s="360"/>
      <c r="AB153" s="362"/>
      <c r="AC153" s="362"/>
      <c r="AD153" s="387"/>
      <c r="AF153" s="360"/>
      <c r="AG153" s="362"/>
      <c r="AH153" s="362"/>
      <c r="AI153" s="387"/>
      <c r="AK153" s="360"/>
      <c r="AL153" s="362" t="s">
        <v>186</v>
      </c>
      <c r="AM153" s="362"/>
      <c r="AN153" s="388">
        <v>250000</v>
      </c>
    </row>
    <row r="154" spans="3:40" ht="21">
      <c r="C154"/>
      <c r="D154" s="450"/>
      <c r="E154" s="449"/>
      <c r="F154"/>
      <c r="G154" s="344"/>
      <c r="I154" s="344"/>
      <c r="K154" s="344"/>
      <c r="N154" s="344"/>
      <c r="O154" s="344"/>
      <c r="P154"/>
      <c r="Q154" s="360"/>
      <c r="R154" s="361" t="s">
        <v>276</v>
      </c>
      <c r="S154" s="362"/>
      <c r="T154" s="387"/>
      <c r="V154" s="360"/>
      <c r="W154" s="361" t="s">
        <v>276</v>
      </c>
      <c r="X154" s="362"/>
      <c r="Y154" s="387"/>
      <c r="AA154" s="356"/>
      <c r="AB154" s="357" t="s">
        <v>275</v>
      </c>
      <c r="AC154" s="358"/>
      <c r="AD154" s="398"/>
      <c r="AF154" s="356"/>
      <c r="AG154" s="357" t="s">
        <v>259</v>
      </c>
      <c r="AH154" s="358"/>
      <c r="AI154" s="398"/>
      <c r="AK154" s="380"/>
      <c r="AL154" s="394" t="s">
        <v>187</v>
      </c>
      <c r="AM154" s="362"/>
      <c r="AN154" s="387">
        <v>-66615</v>
      </c>
    </row>
    <row r="155" spans="3:40">
      <c r="C155"/>
      <c r="D155" s="450"/>
      <c r="E155" s="449"/>
      <c r="F155"/>
      <c r="G155" s="344"/>
      <c r="I155" s="344"/>
      <c r="K155" s="344"/>
      <c r="N155" s="344"/>
      <c r="O155" s="344"/>
      <c r="P155"/>
      <c r="Q155" s="360"/>
      <c r="R155" s="381" t="s">
        <v>277</v>
      </c>
      <c r="S155" s="379"/>
      <c r="T155" s="382">
        <v>33900</v>
      </c>
      <c r="V155" s="360"/>
      <c r="W155" s="381" t="s">
        <v>277</v>
      </c>
      <c r="X155" s="379"/>
      <c r="Y155" s="382">
        <v>35000</v>
      </c>
      <c r="AA155" s="360"/>
      <c r="AB155" s="362"/>
      <c r="AC155" s="362"/>
      <c r="AD155" s="387" t="s">
        <v>390</v>
      </c>
      <c r="AF155" s="360"/>
      <c r="AG155" s="362"/>
      <c r="AH155" s="362"/>
      <c r="AI155" s="387" t="s">
        <v>389</v>
      </c>
      <c r="AK155" s="380"/>
      <c r="AL155" s="361" t="s">
        <v>188</v>
      </c>
      <c r="AM155" s="362"/>
      <c r="AN155" s="387"/>
    </row>
    <row r="156" spans="3:40">
      <c r="C156"/>
      <c r="D156" s="450"/>
      <c r="E156" s="449"/>
      <c r="F156"/>
      <c r="G156" s="344"/>
      <c r="I156" s="344"/>
      <c r="K156" s="344"/>
      <c r="N156" s="344"/>
      <c r="O156" s="344"/>
      <c r="P156"/>
      <c r="Q156" s="360"/>
      <c r="R156" s="381" t="s">
        <v>278</v>
      </c>
      <c r="S156" s="364"/>
      <c r="T156" s="382">
        <v>21000</v>
      </c>
      <c r="V156" s="360"/>
      <c r="W156" s="381" t="s">
        <v>278</v>
      </c>
      <c r="X156" s="364"/>
      <c r="Y156" s="382">
        <v>0</v>
      </c>
      <c r="AA156" s="360"/>
      <c r="AB156" s="361" t="s">
        <v>276</v>
      </c>
      <c r="AC156" s="362"/>
      <c r="AD156" s="387"/>
      <c r="AF156" s="360"/>
      <c r="AG156" s="379" t="s">
        <v>13</v>
      </c>
      <c r="AH156" s="379"/>
      <c r="AI156" s="387" t="s">
        <v>390</v>
      </c>
      <c r="AK156" s="380"/>
      <c r="AL156" s="381" t="s">
        <v>189</v>
      </c>
      <c r="AM156" s="379"/>
      <c r="AN156" s="382">
        <v>2971</v>
      </c>
    </row>
    <row r="157" spans="3:40">
      <c r="C157"/>
      <c r="D157" s="450"/>
      <c r="E157" s="449"/>
      <c r="F157"/>
      <c r="G157" s="344"/>
      <c r="I157" s="344"/>
      <c r="K157" s="344"/>
      <c r="N157" s="344"/>
      <c r="O157" s="344"/>
      <c r="P157"/>
      <c r="Q157" s="360"/>
      <c r="R157" s="381" t="s">
        <v>55</v>
      </c>
      <c r="S157" s="364"/>
      <c r="T157" s="407">
        <v>265000</v>
      </c>
      <c r="V157" s="360"/>
      <c r="W157" s="381" t="s">
        <v>55</v>
      </c>
      <c r="X157" s="364"/>
      <c r="Y157" s="407">
        <v>0</v>
      </c>
      <c r="AA157" s="360"/>
      <c r="AB157" s="381" t="s">
        <v>277</v>
      </c>
      <c r="AC157" s="379"/>
      <c r="AD157" s="382">
        <v>35000</v>
      </c>
      <c r="AF157" s="360"/>
      <c r="AG157" s="381" t="s">
        <v>161</v>
      </c>
      <c r="AH157" s="379"/>
      <c r="AI157" s="382">
        <v>737256</v>
      </c>
      <c r="AK157" s="380"/>
      <c r="AL157" s="381" t="s">
        <v>190</v>
      </c>
      <c r="AM157" s="362"/>
      <c r="AN157" s="385">
        <v>50000</v>
      </c>
    </row>
    <row r="158" spans="3:40">
      <c r="C158"/>
      <c r="D158" s="450"/>
      <c r="E158" s="449"/>
      <c r="F158"/>
      <c r="G158" s="344"/>
      <c r="I158" s="344"/>
      <c r="K158" s="344"/>
      <c r="N158" s="344"/>
      <c r="O158" s="344"/>
      <c r="P158"/>
      <c r="Q158" s="360"/>
      <c r="R158" s="362" t="s">
        <v>279</v>
      </c>
      <c r="S158" s="408"/>
      <c r="T158" s="388">
        <v>319900</v>
      </c>
      <c r="V158" s="360"/>
      <c r="W158" s="362" t="s">
        <v>279</v>
      </c>
      <c r="X158" s="408"/>
      <c r="Y158" s="388">
        <v>35000</v>
      </c>
      <c r="AA158" s="360"/>
      <c r="AB158" s="381" t="s">
        <v>397</v>
      </c>
      <c r="AC158" s="364"/>
      <c r="AD158" s="382">
        <v>0</v>
      </c>
      <c r="AF158" s="360"/>
      <c r="AG158" s="381" t="s">
        <v>260</v>
      </c>
      <c r="AH158" s="364"/>
      <c r="AI158" s="383">
        <v>32500</v>
      </c>
      <c r="AK158" s="360"/>
      <c r="AL158" s="394" t="s">
        <v>158</v>
      </c>
      <c r="AM158" s="362"/>
      <c r="AN158" s="387">
        <v>-113644</v>
      </c>
    </row>
    <row r="159" spans="3:40">
      <c r="C159"/>
      <c r="D159" s="450"/>
      <c r="E159" s="449"/>
      <c r="F159"/>
      <c r="G159" s="344"/>
      <c r="I159" s="344"/>
      <c r="K159" s="344"/>
      <c r="N159" s="344"/>
      <c r="O159" s="344"/>
      <c r="P159"/>
      <c r="Q159" s="360"/>
      <c r="R159" s="381" t="s">
        <v>280</v>
      </c>
      <c r="S159" s="390">
        <v>1700000</v>
      </c>
      <c r="T159" s="382">
        <v>1800000</v>
      </c>
      <c r="V159" s="360"/>
      <c r="W159" s="381" t="s">
        <v>280</v>
      </c>
      <c r="X159" s="390">
        <v>2000000</v>
      </c>
      <c r="Y159" s="382">
        <v>2000000</v>
      </c>
      <c r="AA159" s="360"/>
      <c r="AB159" s="381" t="s">
        <v>278</v>
      </c>
      <c r="AC159" s="364"/>
      <c r="AD159" s="382">
        <v>0</v>
      </c>
      <c r="AF159" s="399"/>
      <c r="AG159" s="400" t="s">
        <v>395</v>
      </c>
      <c r="AH159" s="401"/>
      <c r="AI159" s="383">
        <v>0</v>
      </c>
      <c r="AK159" s="360"/>
      <c r="AL159" s="362"/>
      <c r="AM159" s="362"/>
      <c r="AN159" s="387"/>
    </row>
    <row r="160" spans="3:40" ht="21">
      <c r="C160"/>
      <c r="D160" s="450"/>
      <c r="E160" s="449"/>
      <c r="F160"/>
      <c r="G160" s="344"/>
      <c r="I160" s="344"/>
      <c r="K160" s="344"/>
      <c r="N160" s="344"/>
      <c r="O160" s="344"/>
      <c r="P160"/>
      <c r="Q160" s="360"/>
      <c r="R160" s="381" t="s">
        <v>208</v>
      </c>
      <c r="S160" s="409">
        <v>100000</v>
      </c>
      <c r="T160" s="382">
        <v>597200</v>
      </c>
      <c r="V160" s="360"/>
      <c r="W160" s="381" t="s">
        <v>208</v>
      </c>
      <c r="X160" s="409">
        <v>0</v>
      </c>
      <c r="Y160" s="382">
        <v>525000</v>
      </c>
      <c r="AA160" s="360"/>
      <c r="AB160" s="381" t="s">
        <v>55</v>
      </c>
      <c r="AC160" s="364"/>
      <c r="AD160" s="385">
        <v>0</v>
      </c>
      <c r="AF160" s="360"/>
      <c r="AG160" s="381" t="s">
        <v>15</v>
      </c>
      <c r="AH160" s="379"/>
      <c r="AI160" s="385">
        <v>10000</v>
      </c>
      <c r="AK160" s="356"/>
      <c r="AL160" s="357" t="s">
        <v>259</v>
      </c>
      <c r="AM160" s="358"/>
      <c r="AN160" s="398"/>
    </row>
    <row r="161" spans="3:40">
      <c r="C161"/>
      <c r="D161" s="450"/>
      <c r="E161" s="449"/>
      <c r="F161"/>
      <c r="G161" s="344"/>
      <c r="I161" s="344"/>
      <c r="K161" s="344"/>
      <c r="N161" s="344"/>
      <c r="O161" s="344"/>
      <c r="P161"/>
      <c r="Q161" s="360"/>
      <c r="R161" s="381" t="s">
        <v>281</v>
      </c>
      <c r="S161" s="360"/>
      <c r="T161" s="382">
        <v>150000</v>
      </c>
      <c r="V161" s="360"/>
      <c r="W161" s="381" t="s">
        <v>281</v>
      </c>
      <c r="X161" s="360"/>
      <c r="Y161" s="382">
        <v>250000</v>
      </c>
      <c r="AA161" s="360"/>
      <c r="AB161" s="362" t="s">
        <v>279</v>
      </c>
      <c r="AC161" s="408"/>
      <c r="AD161" s="388">
        <v>35000</v>
      </c>
      <c r="AF161" s="360"/>
      <c r="AG161" s="362" t="s">
        <v>261</v>
      </c>
      <c r="AH161" s="362"/>
      <c r="AI161" s="402">
        <v>779756</v>
      </c>
      <c r="AK161" s="360"/>
      <c r="AL161" s="362"/>
      <c r="AM161" s="362"/>
      <c r="AN161" s="387" t="s">
        <v>389</v>
      </c>
    </row>
    <row r="162" spans="3:40">
      <c r="C162"/>
      <c r="D162" s="450"/>
      <c r="E162" s="450"/>
      <c r="F162"/>
      <c r="G162"/>
      <c r="P162"/>
      <c r="Q162" s="360"/>
      <c r="R162" s="381" t="s">
        <v>282</v>
      </c>
      <c r="S162" s="409"/>
      <c r="T162" s="382">
        <v>73481.5</v>
      </c>
      <c r="V162" s="360"/>
      <c r="W162" s="381" t="s">
        <v>282</v>
      </c>
      <c r="X162" s="409"/>
      <c r="Y162" s="382">
        <v>0</v>
      </c>
      <c r="AA162" s="360"/>
      <c r="AB162" s="381" t="s">
        <v>280</v>
      </c>
      <c r="AC162" s="390">
        <v>2000000</v>
      </c>
      <c r="AD162" s="382">
        <v>2000000</v>
      </c>
      <c r="AF162" s="360"/>
      <c r="AG162" s="361" t="s">
        <v>165</v>
      </c>
      <c r="AH162" s="362"/>
      <c r="AI162" s="387"/>
      <c r="AK162" s="360"/>
      <c r="AL162" s="379" t="s">
        <v>13</v>
      </c>
      <c r="AM162" s="379"/>
      <c r="AN162" s="387" t="s">
        <v>390</v>
      </c>
    </row>
    <row r="163" spans="3:40">
      <c r="C163"/>
      <c r="D163" s="450"/>
      <c r="E163" s="449"/>
      <c r="F163"/>
      <c r="G163" s="344"/>
      <c r="I163" s="344"/>
      <c r="K163" s="344"/>
      <c r="N163" s="344"/>
      <c r="O163" s="344"/>
      <c r="P163"/>
      <c r="Q163" s="360"/>
      <c r="R163" s="381" t="s">
        <v>283</v>
      </c>
      <c r="S163" s="360"/>
      <c r="T163" s="385">
        <v>32500</v>
      </c>
      <c r="V163" s="360"/>
      <c r="W163" s="381" t="s">
        <v>283</v>
      </c>
      <c r="X163" s="360"/>
      <c r="Y163" s="385">
        <v>0</v>
      </c>
      <c r="AA163" s="360"/>
      <c r="AB163" s="381" t="s">
        <v>208</v>
      </c>
      <c r="AC163" s="409">
        <v>0</v>
      </c>
      <c r="AD163" s="382">
        <v>453000</v>
      </c>
      <c r="AF163" s="360"/>
      <c r="AG163" s="381" t="s">
        <v>262</v>
      </c>
      <c r="AH163" s="379"/>
      <c r="AI163" s="382">
        <v>39000</v>
      </c>
      <c r="AK163" s="360"/>
      <c r="AL163" s="381" t="s">
        <v>161</v>
      </c>
      <c r="AM163" s="379"/>
      <c r="AN163" s="382">
        <v>636454</v>
      </c>
    </row>
    <row r="164" spans="3:40">
      <c r="C164"/>
      <c r="D164" s="450"/>
      <c r="E164" s="449"/>
      <c r="F164"/>
      <c r="G164" s="344"/>
      <c r="I164" s="344"/>
      <c r="K164" s="344"/>
      <c r="N164" s="344"/>
      <c r="O164" s="344"/>
      <c r="P164"/>
      <c r="Q164" s="360"/>
      <c r="R164" s="362" t="s">
        <v>284</v>
      </c>
      <c r="S164" s="360"/>
      <c r="T164" s="387">
        <v>2653181.5</v>
      </c>
      <c r="V164" s="360"/>
      <c r="W164" s="362" t="s">
        <v>284</v>
      </c>
      <c r="X164" s="360"/>
      <c r="Y164" s="387">
        <v>2775000</v>
      </c>
      <c r="AA164" s="360"/>
      <c r="AB164" s="381" t="s">
        <v>281</v>
      </c>
      <c r="AC164" s="360"/>
      <c r="AD164" s="382">
        <v>250000</v>
      </c>
      <c r="AF164" s="360"/>
      <c r="AG164" s="381" t="s">
        <v>263</v>
      </c>
      <c r="AH164" s="381"/>
      <c r="AI164" s="382">
        <v>24093</v>
      </c>
      <c r="AK164" s="360"/>
      <c r="AL164" s="381" t="s">
        <v>260</v>
      </c>
      <c r="AM164" s="364"/>
      <c r="AN164" s="383">
        <v>31400</v>
      </c>
    </row>
    <row r="165" spans="3:40">
      <c r="C165"/>
      <c r="D165" s="450"/>
      <c r="E165" s="449"/>
      <c r="F165"/>
      <c r="G165" s="344"/>
      <c r="I165" s="344"/>
      <c r="K165" s="344"/>
      <c r="N165" s="344"/>
      <c r="O165" s="344"/>
      <c r="P165"/>
      <c r="Q165" s="360"/>
      <c r="R165" s="394" t="s">
        <v>285</v>
      </c>
      <c r="S165" s="362"/>
      <c r="T165" s="387">
        <v>2973081.5</v>
      </c>
      <c r="V165" s="360"/>
      <c r="W165" s="394" t="s">
        <v>285</v>
      </c>
      <c r="X165" s="362"/>
      <c r="Y165" s="387">
        <v>2810000</v>
      </c>
      <c r="AA165" s="360"/>
      <c r="AB165" s="381" t="s">
        <v>282</v>
      </c>
      <c r="AC165" s="409"/>
      <c r="AD165" s="382">
        <v>0</v>
      </c>
      <c r="AF165" s="360"/>
      <c r="AG165" s="403" t="s">
        <v>264</v>
      </c>
      <c r="AH165" s="381"/>
      <c r="AI165" s="404">
        <v>117000</v>
      </c>
      <c r="AK165" s="399"/>
      <c r="AL165" s="400" t="s">
        <v>395</v>
      </c>
      <c r="AM165" s="401"/>
      <c r="AN165" s="383">
        <v>0</v>
      </c>
    </row>
    <row r="166" spans="3:40">
      <c r="C166"/>
      <c r="D166" s="450"/>
      <c r="E166" s="449"/>
      <c r="F166"/>
      <c r="G166" s="344"/>
      <c r="I166" s="344"/>
      <c r="K166" s="344"/>
      <c r="N166" s="344"/>
      <c r="O166" s="344"/>
      <c r="P166"/>
      <c r="Q166" s="360"/>
      <c r="R166" s="394" t="s">
        <v>286</v>
      </c>
      <c r="S166" s="362"/>
      <c r="T166" s="410">
        <v>5.0066984372947723E-2</v>
      </c>
      <c r="V166" s="360"/>
      <c r="W166" s="394" t="s">
        <v>286</v>
      </c>
      <c r="X166" s="362"/>
      <c r="Y166" s="410">
        <v>3.585316378469753E-2</v>
      </c>
      <c r="AA166" s="360"/>
      <c r="AB166" s="381" t="s">
        <v>283</v>
      </c>
      <c r="AC166" s="360"/>
      <c r="AD166" s="385">
        <v>0</v>
      </c>
      <c r="AF166" s="360"/>
      <c r="AG166" s="403" t="s">
        <v>265</v>
      </c>
      <c r="AH166" s="405">
        <v>0</v>
      </c>
      <c r="AI166" s="404">
        <v>212600</v>
      </c>
      <c r="AK166" s="360"/>
      <c r="AL166" s="381" t="s">
        <v>15</v>
      </c>
      <c r="AM166" s="379"/>
      <c r="AN166" s="385">
        <v>0</v>
      </c>
    </row>
    <row r="167" spans="3:40">
      <c r="C167"/>
      <c r="D167" s="450"/>
      <c r="E167" s="449"/>
      <c r="F167"/>
      <c r="G167" s="344"/>
      <c r="I167" s="344"/>
      <c r="K167" s="344"/>
      <c r="N167" s="344"/>
      <c r="O167" s="344"/>
      <c r="P167"/>
      <c r="Q167" s="360"/>
      <c r="R167" s="381" t="s">
        <v>287</v>
      </c>
      <c r="S167" s="379"/>
      <c r="T167" s="411">
        <v>525007.5</v>
      </c>
      <c r="V167" s="360"/>
      <c r="W167" s="381" t="s">
        <v>287</v>
      </c>
      <c r="X167" s="379"/>
      <c r="Y167" s="411">
        <v>0</v>
      </c>
      <c r="AA167" s="360"/>
      <c r="AB167" s="362" t="s">
        <v>284</v>
      </c>
      <c r="AC167" s="360"/>
      <c r="AD167" s="387">
        <v>2703000</v>
      </c>
      <c r="AF167" s="360"/>
      <c r="AG167" s="403" t="s">
        <v>396</v>
      </c>
      <c r="AH167" s="405">
        <v>0</v>
      </c>
      <c r="AI167" s="404">
        <v>0</v>
      </c>
      <c r="AK167" s="360"/>
      <c r="AL167" s="362" t="s">
        <v>261</v>
      </c>
      <c r="AM167" s="362"/>
      <c r="AN167" s="402">
        <v>667854</v>
      </c>
    </row>
    <row r="168" spans="3:40">
      <c r="C168"/>
      <c r="D168" s="450"/>
      <c r="E168" s="449"/>
      <c r="F168"/>
      <c r="G168" s="344"/>
      <c r="I168" s="344"/>
      <c r="K168" s="344"/>
      <c r="N168" s="344"/>
      <c r="O168" s="344"/>
      <c r="P168"/>
      <c r="Q168" s="393"/>
      <c r="R168" s="362" t="s">
        <v>288</v>
      </c>
      <c r="S168" s="379"/>
      <c r="T168" s="412">
        <v>3498089</v>
      </c>
      <c r="V168" s="393"/>
      <c r="W168" s="362" t="s">
        <v>288</v>
      </c>
      <c r="X168" s="379"/>
      <c r="Y168" s="412">
        <v>2810000</v>
      </c>
      <c r="AA168" s="360"/>
      <c r="AB168" s="394" t="s">
        <v>285</v>
      </c>
      <c r="AC168" s="362"/>
      <c r="AD168" s="387">
        <v>2738000</v>
      </c>
      <c r="AF168" s="360"/>
      <c r="AG168" s="381" t="s">
        <v>225</v>
      </c>
      <c r="AH168" s="381"/>
      <c r="AI168" s="385">
        <v>329600</v>
      </c>
      <c r="AK168" s="360"/>
      <c r="AL168" s="361" t="s">
        <v>165</v>
      </c>
      <c r="AM168" s="362"/>
      <c r="AN168" s="387"/>
    </row>
    <row r="169" spans="3:40">
      <c r="C169"/>
      <c r="D169" s="450"/>
      <c r="E169" s="449"/>
      <c r="F169"/>
      <c r="G169" s="344"/>
      <c r="I169" s="344"/>
      <c r="K169" s="344"/>
      <c r="N169" s="344"/>
      <c r="O169" s="344"/>
      <c r="P169"/>
      <c r="Q169" s="360"/>
      <c r="R169" s="394" t="s">
        <v>289</v>
      </c>
      <c r="S169" s="362"/>
      <c r="T169" s="410">
        <v>5.8628361085152486E-2</v>
      </c>
      <c r="V169" s="360"/>
      <c r="W169" s="394" t="s">
        <v>289</v>
      </c>
      <c r="X169" s="362"/>
      <c r="Y169" s="410">
        <v>3.585316378469753E-2</v>
      </c>
      <c r="AA169" s="360"/>
      <c r="AB169" s="394" t="s">
        <v>286</v>
      </c>
      <c r="AC169" s="362"/>
      <c r="AD169" s="410">
        <v>4.1932209727903604E-2</v>
      </c>
      <c r="AF169" s="360"/>
      <c r="AG169" s="362" t="s">
        <v>173</v>
      </c>
      <c r="AH169" s="362"/>
      <c r="AI169" s="402">
        <v>392693</v>
      </c>
      <c r="AK169" s="360"/>
      <c r="AL169" s="381" t="s">
        <v>262</v>
      </c>
      <c r="AM169" s="379"/>
      <c r="AN169" s="382">
        <v>25899</v>
      </c>
    </row>
    <row r="170" spans="3:40">
      <c r="C170"/>
      <c r="D170" s="450"/>
      <c r="E170" s="449"/>
      <c r="F170"/>
      <c r="G170" s="344"/>
      <c r="I170" s="344"/>
      <c r="K170" s="344"/>
      <c r="N170" s="344"/>
      <c r="O170" s="344"/>
      <c r="P170"/>
      <c r="Q170" s="360"/>
      <c r="R170" s="361" t="s">
        <v>290</v>
      </c>
      <c r="S170" s="362"/>
      <c r="T170" s="366"/>
      <c r="V170" s="360"/>
      <c r="W170" s="361" t="s">
        <v>290</v>
      </c>
      <c r="X170" s="362"/>
      <c r="Y170" s="366"/>
      <c r="AA170" s="360"/>
      <c r="AB170" s="381" t="s">
        <v>287</v>
      </c>
      <c r="AC170" s="379"/>
      <c r="AD170" s="411">
        <v>0</v>
      </c>
      <c r="AF170" s="360"/>
      <c r="AG170" s="394" t="s">
        <v>267</v>
      </c>
      <c r="AH170" s="362"/>
      <c r="AI170" s="387">
        <v>387063</v>
      </c>
      <c r="AK170" s="360"/>
      <c r="AL170" s="381" t="s">
        <v>263</v>
      </c>
      <c r="AM170" s="405"/>
      <c r="AN170" s="382">
        <v>15858</v>
      </c>
    </row>
    <row r="171" spans="3:40">
      <c r="C171"/>
      <c r="D171" s="450"/>
      <c r="E171" s="449"/>
      <c r="F171"/>
      <c r="G171" s="344"/>
      <c r="I171" s="344"/>
      <c r="K171" s="344"/>
      <c r="N171" s="344"/>
      <c r="O171" s="344"/>
      <c r="P171"/>
      <c r="Q171" s="393"/>
      <c r="R171" s="362" t="s">
        <v>291</v>
      </c>
      <c r="S171" s="379"/>
      <c r="T171" s="412"/>
      <c r="V171" s="393"/>
      <c r="W171" s="362" t="s">
        <v>291</v>
      </c>
      <c r="X171" s="379"/>
      <c r="Y171" s="412"/>
      <c r="AA171" s="393"/>
      <c r="AB171" s="362" t="s">
        <v>288</v>
      </c>
      <c r="AC171" s="379"/>
      <c r="AD171" s="412">
        <v>2738000</v>
      </c>
      <c r="AF171" s="360"/>
      <c r="AG171" s="361" t="s">
        <v>268</v>
      </c>
      <c r="AH171" s="362"/>
      <c r="AI171" s="387"/>
      <c r="AK171" s="360"/>
      <c r="AL171" s="403" t="s">
        <v>264</v>
      </c>
      <c r="AM171" s="405"/>
      <c r="AN171" s="382">
        <v>83329</v>
      </c>
    </row>
    <row r="172" spans="3:40">
      <c r="C172"/>
      <c r="D172" s="450"/>
      <c r="E172" s="449"/>
      <c r="F172"/>
      <c r="G172" s="344"/>
      <c r="I172" s="344"/>
      <c r="K172" s="344"/>
      <c r="N172" s="344"/>
      <c r="O172" s="344"/>
      <c r="P172"/>
      <c r="Q172" s="360"/>
      <c r="R172" s="381" t="s">
        <v>292</v>
      </c>
      <c r="S172" s="379"/>
      <c r="T172" s="413">
        <v>62500</v>
      </c>
      <c r="V172" s="360"/>
      <c r="W172" s="381" t="s">
        <v>292</v>
      </c>
      <c r="X172" s="379"/>
      <c r="Y172" s="413">
        <v>0</v>
      </c>
      <c r="AA172" s="360"/>
      <c r="AB172" s="394" t="s">
        <v>289</v>
      </c>
      <c r="AC172" s="362"/>
      <c r="AD172" s="410">
        <v>4.1932209727903604E-2</v>
      </c>
      <c r="AF172" s="360"/>
      <c r="AG172" s="381" t="s">
        <v>175</v>
      </c>
      <c r="AH172" s="379"/>
      <c r="AI172" s="382">
        <v>50000</v>
      </c>
      <c r="AK172" s="360"/>
      <c r="AL172" s="403" t="s">
        <v>265</v>
      </c>
      <c r="AM172" s="397"/>
      <c r="AN172" s="382">
        <v>119595</v>
      </c>
    </row>
    <row r="173" spans="3:40">
      <c r="C173"/>
      <c r="D173" s="450"/>
      <c r="E173" s="449"/>
      <c r="F173"/>
      <c r="G173" s="344"/>
      <c r="I173" s="344"/>
      <c r="K173" s="344"/>
      <c r="N173" s="344"/>
      <c r="O173" s="344"/>
      <c r="P173"/>
      <c r="Q173" s="360"/>
      <c r="R173" s="381" t="s">
        <v>293</v>
      </c>
      <c r="S173" s="362"/>
      <c r="T173" s="374">
        <v>600000</v>
      </c>
      <c r="V173" s="360"/>
      <c r="W173" s="381" t="s">
        <v>293</v>
      </c>
      <c r="X173" s="362"/>
      <c r="Y173" s="374">
        <v>1000000</v>
      </c>
      <c r="AA173" s="360"/>
      <c r="AB173" s="361" t="s">
        <v>290</v>
      </c>
      <c r="AC173" s="362"/>
      <c r="AD173" s="366"/>
      <c r="AF173" s="360"/>
      <c r="AG173" s="381" t="s">
        <v>176</v>
      </c>
      <c r="AH173" s="381"/>
      <c r="AI173" s="383">
        <v>39000</v>
      </c>
      <c r="AK173" s="360"/>
      <c r="AL173" s="403" t="s">
        <v>266</v>
      </c>
      <c r="AM173" s="397"/>
      <c r="AN173" s="382">
        <v>-8900</v>
      </c>
    </row>
    <row r="174" spans="3:40">
      <c r="C174"/>
      <c r="D174" s="450"/>
      <c r="E174" s="449"/>
      <c r="F174"/>
      <c r="G174" s="344"/>
      <c r="I174" s="344"/>
      <c r="K174" s="344"/>
      <c r="N174" s="344"/>
      <c r="O174" s="344"/>
      <c r="P174"/>
      <c r="Q174" s="360"/>
      <c r="R174" s="362" t="s">
        <v>294</v>
      </c>
      <c r="S174" s="362"/>
      <c r="T174" s="370">
        <v>662500</v>
      </c>
      <c r="V174" s="360"/>
      <c r="W174" s="362" t="s">
        <v>294</v>
      </c>
      <c r="X174" s="362"/>
      <c r="Y174" s="370">
        <v>1000000</v>
      </c>
      <c r="AA174" s="393"/>
      <c r="AB174" s="362" t="s">
        <v>291</v>
      </c>
      <c r="AC174" s="379"/>
      <c r="AD174" s="412"/>
      <c r="AF174" s="360"/>
      <c r="AG174" s="381" t="s">
        <v>177</v>
      </c>
      <c r="AH174" s="381"/>
      <c r="AI174" s="382">
        <v>35000</v>
      </c>
      <c r="AK174" s="360"/>
      <c r="AL174" s="403" t="s">
        <v>456</v>
      </c>
      <c r="AM174" s="440">
        <v>-8900</v>
      </c>
      <c r="AN174" s="382">
        <v>0</v>
      </c>
    </row>
    <row r="175" spans="3:40">
      <c r="C175"/>
      <c r="D175" s="450"/>
      <c r="E175" s="449"/>
      <c r="F175"/>
      <c r="G175" s="344"/>
      <c r="I175" s="344"/>
      <c r="K175" s="344"/>
      <c r="N175" s="344"/>
      <c r="O175" s="344"/>
      <c r="P175"/>
      <c r="Q175" s="393"/>
      <c r="R175" s="362" t="s">
        <v>295</v>
      </c>
      <c r="S175" s="379"/>
      <c r="T175" s="412">
        <v>691171.5</v>
      </c>
      <c r="V175" s="393"/>
      <c r="W175" s="362" t="s">
        <v>295</v>
      </c>
      <c r="X175" s="379"/>
      <c r="Y175" s="412">
        <v>1000000</v>
      </c>
      <c r="AA175" s="360"/>
      <c r="AB175" s="381" t="s">
        <v>292</v>
      </c>
      <c r="AC175" s="379"/>
      <c r="AD175" s="413">
        <v>0</v>
      </c>
      <c r="AF175" s="360"/>
      <c r="AG175" s="381" t="s">
        <v>269</v>
      </c>
      <c r="AH175" s="381"/>
      <c r="AI175" s="404">
        <v>115752.60976499999</v>
      </c>
      <c r="AK175" s="360"/>
      <c r="AL175" s="381" t="s">
        <v>225</v>
      </c>
      <c r="AM175" s="405"/>
      <c r="AN175" s="385">
        <v>194024</v>
      </c>
    </row>
    <row r="176" spans="3:40">
      <c r="C176"/>
      <c r="D176" s="450"/>
      <c r="E176" s="449"/>
      <c r="F176"/>
      <c r="G176" s="344"/>
      <c r="I176" s="344"/>
      <c r="K176" s="344"/>
      <c r="N176" s="344"/>
      <c r="O176" s="344"/>
      <c r="P176"/>
      <c r="Q176" s="360"/>
      <c r="R176" s="361" t="s">
        <v>296</v>
      </c>
      <c r="S176" s="362"/>
      <c r="T176" s="366"/>
      <c r="V176" s="360"/>
      <c r="W176" s="361" t="s">
        <v>296</v>
      </c>
      <c r="X176" s="362"/>
      <c r="Y176" s="366"/>
      <c r="AA176" s="360"/>
      <c r="AB176" s="381" t="s">
        <v>293</v>
      </c>
      <c r="AC176" s="362"/>
      <c r="AD176" s="374">
        <v>1000000</v>
      </c>
      <c r="AF176" s="360"/>
      <c r="AG176" s="381" t="s">
        <v>270</v>
      </c>
      <c r="AH176" s="381"/>
      <c r="AI176" s="385">
        <v>32500</v>
      </c>
      <c r="AK176" s="360"/>
      <c r="AL176" s="362" t="s">
        <v>173</v>
      </c>
      <c r="AM176" s="395"/>
      <c r="AN176" s="402">
        <v>235781</v>
      </c>
    </row>
    <row r="177" spans="3:40">
      <c r="C177"/>
      <c r="D177" s="450"/>
      <c r="E177" s="449"/>
      <c r="F177"/>
      <c r="G177" s="344"/>
      <c r="I177" s="344"/>
      <c r="K177" s="344"/>
      <c r="N177" s="344"/>
      <c r="O177" s="344"/>
      <c r="P177"/>
      <c r="Q177" s="360"/>
      <c r="R177" s="394" t="s">
        <v>297</v>
      </c>
      <c r="S177" s="362"/>
      <c r="T177" s="370">
        <v>2281910</v>
      </c>
      <c r="V177" s="360"/>
      <c r="W177" s="394" t="s">
        <v>297</v>
      </c>
      <c r="X177" s="362"/>
      <c r="Y177" s="370">
        <v>1810000</v>
      </c>
      <c r="AA177" s="360"/>
      <c r="AB177" s="362" t="s">
        <v>294</v>
      </c>
      <c r="AC177" s="362"/>
      <c r="AD177" s="370">
        <v>1000000</v>
      </c>
      <c r="AF177" s="360"/>
      <c r="AG177" s="362" t="s">
        <v>204</v>
      </c>
      <c r="AH177" s="406"/>
      <c r="AI177" s="388">
        <v>272252.609765</v>
      </c>
      <c r="AK177" s="360"/>
      <c r="AL177" s="394" t="s">
        <v>267</v>
      </c>
      <c r="AM177" s="362"/>
      <c r="AN177" s="387">
        <v>432073</v>
      </c>
    </row>
    <row r="178" spans="3:40">
      <c r="C178"/>
      <c r="D178" s="450"/>
      <c r="E178" s="449"/>
      <c r="F178"/>
      <c r="G178" s="344"/>
      <c r="I178" s="344"/>
      <c r="K178" s="344"/>
      <c r="N178" s="344"/>
      <c r="O178" s="344"/>
      <c r="P178"/>
      <c r="Q178" s="360"/>
      <c r="R178" s="394" t="s">
        <v>298</v>
      </c>
      <c r="S178" s="362"/>
      <c r="T178" s="410">
        <v>0.76752352735705365</v>
      </c>
      <c r="V178" s="360"/>
      <c r="W178" s="394" t="s">
        <v>298</v>
      </c>
      <c r="X178" s="362"/>
      <c r="Y178" s="410">
        <v>0.64412811387900359</v>
      </c>
      <c r="AA178" s="393"/>
      <c r="AB178" s="362" t="s">
        <v>295</v>
      </c>
      <c r="AC178" s="379"/>
      <c r="AD178" s="412">
        <v>1000000</v>
      </c>
      <c r="AF178" s="360"/>
      <c r="AG178" s="394" t="s">
        <v>320</v>
      </c>
      <c r="AH178" s="362"/>
      <c r="AI178" s="387">
        <v>664945.60976499994</v>
      </c>
      <c r="AK178" s="360"/>
      <c r="AL178" s="361" t="s">
        <v>268</v>
      </c>
      <c r="AM178" s="362"/>
      <c r="AN178" s="387"/>
    </row>
    <row r="179" spans="3:40">
      <c r="C179"/>
      <c r="D179" s="450"/>
      <c r="E179" s="449"/>
      <c r="F179"/>
      <c r="G179" s="344"/>
      <c r="I179" s="344"/>
      <c r="K179" s="344"/>
      <c r="N179" s="344"/>
      <c r="O179" s="344"/>
      <c r="P179"/>
      <c r="Q179" s="360"/>
      <c r="R179" s="394" t="s">
        <v>299</v>
      </c>
      <c r="S179" s="362"/>
      <c r="T179" s="410">
        <v>4.9592764394739482E-2</v>
      </c>
      <c r="V179" s="360"/>
      <c r="W179" s="394" t="s">
        <v>299</v>
      </c>
      <c r="X179" s="362"/>
      <c r="Y179" s="410">
        <v>2.8037232174033182E-2</v>
      </c>
      <c r="AA179" s="360"/>
      <c r="AB179" s="361" t="s">
        <v>296</v>
      </c>
      <c r="AC179" s="362"/>
      <c r="AD179" s="366"/>
      <c r="AF179" s="360"/>
      <c r="AG179" s="394" t="s">
        <v>271</v>
      </c>
      <c r="AH179" s="362"/>
      <c r="AI179" s="387">
        <v>114810.39023500006</v>
      </c>
      <c r="AK179" s="360"/>
      <c r="AL179" s="381" t="s">
        <v>175</v>
      </c>
      <c r="AM179" s="379"/>
      <c r="AN179" s="382">
        <v>110000</v>
      </c>
    </row>
    <row r="180" spans="3:40">
      <c r="C180"/>
      <c r="D180" s="450"/>
      <c r="E180" s="449"/>
      <c r="F180"/>
      <c r="G180" s="344"/>
      <c r="I180" s="344"/>
      <c r="K180" s="344"/>
      <c r="N180" s="344"/>
      <c r="O180" s="344"/>
      <c r="P180"/>
      <c r="Q180" s="360"/>
      <c r="R180" s="394" t="s">
        <v>300</v>
      </c>
      <c r="S180" s="362"/>
      <c r="T180" s="370">
        <v>141280</v>
      </c>
      <c r="V180" s="360"/>
      <c r="W180" s="394" t="s">
        <v>300</v>
      </c>
      <c r="X180" s="362"/>
      <c r="Y180" s="370">
        <v>0</v>
      </c>
      <c r="AA180" s="360"/>
      <c r="AB180" s="394" t="s">
        <v>297</v>
      </c>
      <c r="AC180" s="362"/>
      <c r="AD180" s="370">
        <v>1738000</v>
      </c>
      <c r="AF180" s="360"/>
      <c r="AG180" s="394" t="s">
        <v>272</v>
      </c>
      <c r="AH180" s="362"/>
      <c r="AI180" s="387">
        <v>664945.60976499994</v>
      </c>
      <c r="AK180" s="360"/>
      <c r="AL180" s="381" t="s">
        <v>455</v>
      </c>
      <c r="AM180" s="381"/>
      <c r="AN180" s="383">
        <v>8808</v>
      </c>
    </row>
    <row r="181" spans="3:40">
      <c r="C181"/>
      <c r="D181" s="450"/>
      <c r="E181" s="449"/>
      <c r="F181"/>
      <c r="G181" s="344"/>
      <c r="I181" s="344"/>
      <c r="K181" s="344"/>
      <c r="N181" s="344"/>
      <c r="O181" s="344"/>
      <c r="P181"/>
      <c r="Q181" s="360"/>
      <c r="R181" s="394"/>
      <c r="S181" s="362"/>
      <c r="T181" s="410"/>
      <c r="V181" s="360"/>
      <c r="W181" s="394"/>
      <c r="X181" s="362"/>
      <c r="Y181" s="410"/>
      <c r="AA181" s="360"/>
      <c r="AB181" s="394" t="s">
        <v>298</v>
      </c>
      <c r="AC181" s="362"/>
      <c r="AD181" s="410">
        <v>0.63476990504017528</v>
      </c>
      <c r="AF181" s="360"/>
      <c r="AG181" s="381" t="s">
        <v>273</v>
      </c>
      <c r="AH181" s="381"/>
      <c r="AI181" s="404">
        <v>0</v>
      </c>
      <c r="AK181" s="360"/>
      <c r="AL181" s="381" t="s">
        <v>176</v>
      </c>
      <c r="AM181" s="381"/>
      <c r="AN181" s="383">
        <v>20610</v>
      </c>
    </row>
    <row r="182" spans="3:40" ht="21">
      <c r="C182"/>
      <c r="D182" s="450"/>
      <c r="E182" s="449"/>
      <c r="F182"/>
      <c r="G182" s="344"/>
      <c r="I182" s="344"/>
      <c r="K182" s="344"/>
      <c r="N182" s="344"/>
      <c r="O182" s="344"/>
      <c r="P182"/>
      <c r="Q182" s="414"/>
      <c r="R182" s="415" t="s">
        <v>398</v>
      </c>
      <c r="S182" s="416"/>
      <c r="T182" s="416"/>
      <c r="V182" s="414"/>
      <c r="W182" s="415" t="s">
        <v>398</v>
      </c>
      <c r="X182" s="416"/>
      <c r="Y182" s="416"/>
      <c r="AA182" s="360"/>
      <c r="AB182" s="394" t="s">
        <v>299</v>
      </c>
      <c r="AC182" s="362"/>
      <c r="AD182" s="410">
        <v>3.7290213023590368E-2</v>
      </c>
      <c r="AF182" s="360"/>
      <c r="AG182" s="381" t="s">
        <v>396</v>
      </c>
      <c r="AH182" s="381"/>
      <c r="AI182" s="404">
        <v>0</v>
      </c>
      <c r="AK182" s="360"/>
      <c r="AL182" s="381" t="s">
        <v>177</v>
      </c>
      <c r="AM182" s="381"/>
      <c r="AN182" s="382">
        <v>12049</v>
      </c>
    </row>
    <row r="183" spans="3:40">
      <c r="C183"/>
      <c r="D183" s="450"/>
      <c r="E183" s="449"/>
      <c r="F183"/>
      <c r="G183" s="344"/>
      <c r="I183" s="344"/>
      <c r="K183" s="344"/>
      <c r="N183" s="344"/>
      <c r="O183" s="344"/>
      <c r="P183"/>
      <c r="AA183" s="360"/>
      <c r="AB183" s="394" t="s">
        <v>300</v>
      </c>
      <c r="AC183" s="362"/>
      <c r="AD183" s="370">
        <v>0</v>
      </c>
      <c r="AF183" s="360"/>
      <c r="AG183" s="394" t="s">
        <v>438</v>
      </c>
      <c r="AH183" s="362"/>
      <c r="AI183" s="387">
        <v>664945.60976499994</v>
      </c>
      <c r="AK183" s="360"/>
      <c r="AL183" s="381" t="s">
        <v>269</v>
      </c>
      <c r="AM183" s="381"/>
      <c r="AN183" s="404">
        <v>87360.460200000001</v>
      </c>
    </row>
    <row r="184" spans="3:40">
      <c r="C184"/>
      <c r="D184" s="450"/>
      <c r="E184" s="449"/>
      <c r="F184"/>
      <c r="G184" s="344"/>
      <c r="I184" s="344"/>
      <c r="K184" s="344"/>
      <c r="N184" s="344"/>
      <c r="O184" s="344"/>
      <c r="P184"/>
      <c r="AA184" s="360"/>
      <c r="AB184" s="394"/>
      <c r="AC184" s="362"/>
      <c r="AD184" s="410"/>
      <c r="AF184" s="360"/>
      <c r="AG184" s="361" t="s">
        <v>181</v>
      </c>
      <c r="AH184" s="362"/>
      <c r="AI184" s="387"/>
      <c r="AK184" s="360"/>
      <c r="AL184" s="381" t="s">
        <v>270</v>
      </c>
      <c r="AM184" s="381"/>
      <c r="AN184" s="385">
        <v>25000</v>
      </c>
    </row>
    <row r="185" spans="3:40" ht="21">
      <c r="C185"/>
      <c r="D185" s="450"/>
      <c r="E185" s="449"/>
      <c r="F185"/>
      <c r="G185" s="344"/>
      <c r="I185" s="344"/>
      <c r="K185" s="344"/>
      <c r="N185" s="344"/>
      <c r="O185" s="344"/>
      <c r="P185"/>
      <c r="AA185" s="414"/>
      <c r="AB185" s="415" t="s">
        <v>398</v>
      </c>
      <c r="AC185" s="416"/>
      <c r="AD185" s="416"/>
      <c r="AF185" s="360"/>
      <c r="AG185" s="381" t="s">
        <v>182</v>
      </c>
      <c r="AH185" s="379"/>
      <c r="AI185" s="382">
        <v>50000</v>
      </c>
      <c r="AK185" s="360"/>
      <c r="AL185" s="362" t="s">
        <v>204</v>
      </c>
      <c r="AM185" s="406"/>
      <c r="AN185" s="388">
        <v>263827.46019999997</v>
      </c>
    </row>
    <row r="186" spans="3:40">
      <c r="C186"/>
      <c r="D186" s="450"/>
      <c r="E186" s="449"/>
      <c r="F186"/>
      <c r="G186" s="344"/>
      <c r="I186" s="344"/>
      <c r="K186" s="344"/>
      <c r="N186" s="344"/>
      <c r="O186" s="344"/>
      <c r="P186"/>
      <c r="R186" s="36"/>
      <c r="S186" s="417"/>
      <c r="T186" s="417"/>
      <c r="U186" s="36"/>
      <c r="V186" s="36"/>
      <c r="W186" s="36"/>
      <c r="X186" s="417"/>
      <c r="Y186" s="417"/>
      <c r="AF186" s="360"/>
      <c r="AG186" s="381" t="s">
        <v>183</v>
      </c>
      <c r="AH186" s="364"/>
      <c r="AI186" s="383">
        <v>0</v>
      </c>
      <c r="AK186" s="360"/>
      <c r="AL186" s="394" t="s">
        <v>320</v>
      </c>
      <c r="AM186" s="362"/>
      <c r="AN186" s="387">
        <v>499608.46019999997</v>
      </c>
    </row>
    <row r="187" spans="3:40">
      <c r="C187"/>
      <c r="D187" s="450"/>
      <c r="E187" s="449"/>
      <c r="F187"/>
      <c r="G187" s="344"/>
      <c r="I187" s="344"/>
      <c r="K187" s="344"/>
      <c r="N187" s="344"/>
      <c r="O187" s="344"/>
      <c r="P187"/>
      <c r="R187" s="36"/>
      <c r="S187" s="418"/>
      <c r="T187" s="419"/>
      <c r="U187" s="36"/>
      <c r="V187" s="36"/>
      <c r="W187" s="36"/>
      <c r="X187" s="418"/>
      <c r="Y187" s="419"/>
      <c r="AF187" s="360"/>
      <c r="AG187" s="362" t="s">
        <v>184</v>
      </c>
      <c r="AH187" s="362"/>
      <c r="AI187" s="386">
        <v>50000</v>
      </c>
      <c r="AK187" s="360"/>
      <c r="AL187" s="394" t="s">
        <v>271</v>
      </c>
      <c r="AM187" s="362"/>
      <c r="AN187" s="387">
        <v>168245.53980000003</v>
      </c>
    </row>
    <row r="188" spans="3:40">
      <c r="C188"/>
      <c r="D188" s="450"/>
      <c r="E188" s="449"/>
      <c r="F188"/>
      <c r="G188" s="344"/>
      <c r="I188" s="344"/>
      <c r="K188" s="344"/>
      <c r="N188" s="344"/>
      <c r="O188" s="344"/>
      <c r="P188"/>
      <c r="R188" s="36"/>
      <c r="S188" s="418"/>
      <c r="T188" s="419"/>
      <c r="U188" s="36"/>
      <c r="V188" s="36"/>
      <c r="W188" s="36"/>
      <c r="X188" s="418"/>
      <c r="Y188" s="419"/>
      <c r="AF188" s="360"/>
      <c r="AG188" s="394" t="s">
        <v>274</v>
      </c>
      <c r="AH188" s="362"/>
      <c r="AI188" s="387">
        <v>64810.390235000057</v>
      </c>
      <c r="AK188" s="360"/>
      <c r="AL188" s="394" t="s">
        <v>272</v>
      </c>
      <c r="AM188" s="362"/>
      <c r="AN188" s="387">
        <v>508508.46019999997</v>
      </c>
    </row>
    <row r="189" spans="3:40">
      <c r="C189"/>
      <c r="D189" s="450"/>
      <c r="E189" s="449"/>
      <c r="F189"/>
      <c r="G189" s="344"/>
      <c r="I189" s="344"/>
      <c r="K189" s="344"/>
      <c r="N189" s="344"/>
      <c r="O189" s="344"/>
      <c r="P189"/>
      <c r="R189" s="36"/>
      <c r="S189" s="418"/>
      <c r="T189" s="419"/>
      <c r="U189" s="36"/>
      <c r="V189" s="36"/>
      <c r="W189" s="36"/>
      <c r="X189" s="418"/>
      <c r="Y189" s="419"/>
      <c r="AB189" s="36"/>
      <c r="AC189" s="417"/>
      <c r="AD189" s="417"/>
      <c r="AE189" s="36"/>
      <c r="AF189" s="360"/>
      <c r="AG189" s="362"/>
      <c r="AH189" s="362"/>
      <c r="AI189" s="387"/>
      <c r="AK189" s="360"/>
      <c r="AL189" s="381" t="s">
        <v>273</v>
      </c>
      <c r="AM189" s="381"/>
      <c r="AN189" s="404">
        <v>13600</v>
      </c>
    </row>
    <row r="190" spans="3:40" ht="21">
      <c r="C190"/>
      <c r="D190" s="450"/>
      <c r="E190" s="449"/>
      <c r="F190"/>
      <c r="G190" s="344"/>
      <c r="I190" s="344"/>
      <c r="K190" s="344"/>
      <c r="N190" s="344"/>
      <c r="O190" s="344"/>
      <c r="P190"/>
      <c r="R190" s="36"/>
      <c r="S190" s="418"/>
      <c r="T190" s="419"/>
      <c r="U190" s="36"/>
      <c r="V190" s="36"/>
      <c r="W190" s="36"/>
      <c r="X190" s="418"/>
      <c r="Y190" s="419"/>
      <c r="AB190" s="36"/>
      <c r="AC190" s="418"/>
      <c r="AD190" s="419"/>
      <c r="AE190" s="36"/>
      <c r="AF190" s="356"/>
      <c r="AG190" s="357" t="s">
        <v>275</v>
      </c>
      <c r="AH190" s="358"/>
      <c r="AI190" s="398"/>
      <c r="AK190" s="360"/>
      <c r="AL190" s="381" t="s">
        <v>396</v>
      </c>
      <c r="AM190" s="381"/>
      <c r="AN190" s="404">
        <v>-8900</v>
      </c>
    </row>
    <row r="191" spans="3:40">
      <c r="C191"/>
      <c r="D191" s="450"/>
      <c r="E191" s="449"/>
      <c r="F191"/>
      <c r="G191" s="344"/>
      <c r="I191" s="344"/>
      <c r="K191" s="344"/>
      <c r="N191" s="344"/>
      <c r="O191" s="344"/>
      <c r="P191"/>
      <c r="R191" s="36"/>
      <c r="S191" s="418"/>
      <c r="T191" s="419"/>
      <c r="U191" s="36"/>
      <c r="V191" s="36"/>
      <c r="W191" s="36"/>
      <c r="X191" s="418"/>
      <c r="Y191" s="419"/>
      <c r="AB191" s="36"/>
      <c r="AC191" s="418"/>
      <c r="AD191" s="419"/>
      <c r="AE191" s="36"/>
      <c r="AF191" s="360"/>
      <c r="AG191" s="362"/>
      <c r="AH191" s="362"/>
      <c r="AI191" s="387" t="s">
        <v>390</v>
      </c>
      <c r="AK191" s="360"/>
      <c r="AL191" s="394" t="s">
        <v>438</v>
      </c>
      <c r="AM191" s="362"/>
      <c r="AN191" s="387">
        <v>513208.46019999997</v>
      </c>
    </row>
    <row r="192" spans="3:40">
      <c r="C192"/>
      <c r="D192" s="450"/>
      <c r="E192" s="449"/>
      <c r="F192"/>
      <c r="G192" s="344"/>
      <c r="I192" s="344"/>
      <c r="K192" s="344"/>
      <c r="N192" s="344"/>
      <c r="O192" s="344"/>
      <c r="P192"/>
      <c r="R192" s="36"/>
      <c r="S192" s="418"/>
      <c r="T192" s="419"/>
      <c r="U192" s="36"/>
      <c r="V192" s="36"/>
      <c r="W192" s="36"/>
      <c r="X192" s="418"/>
      <c r="Y192" s="419"/>
      <c r="AB192" s="36"/>
      <c r="AC192" s="418"/>
      <c r="AD192" s="419"/>
      <c r="AE192" s="36"/>
      <c r="AF192" s="360"/>
      <c r="AG192" s="361" t="s">
        <v>276</v>
      </c>
      <c r="AH192" s="362"/>
      <c r="AI192" s="387"/>
      <c r="AK192" s="360"/>
      <c r="AL192" s="361" t="s">
        <v>181</v>
      </c>
      <c r="AM192" s="362"/>
      <c r="AN192" s="387"/>
    </row>
    <row r="193" spans="3:40">
      <c r="C193"/>
      <c r="D193" s="450"/>
      <c r="E193" s="449"/>
      <c r="F193"/>
      <c r="G193" s="344"/>
      <c r="I193" s="344"/>
      <c r="K193" s="344"/>
      <c r="N193" s="344"/>
      <c r="O193" s="344"/>
      <c r="P193"/>
      <c r="R193" s="36"/>
      <c r="S193" s="418"/>
      <c r="T193" s="420"/>
      <c r="U193" s="36"/>
      <c r="V193" s="36"/>
      <c r="W193" s="36"/>
      <c r="X193" s="418"/>
      <c r="Y193" s="420"/>
      <c r="AB193" s="36"/>
      <c r="AC193" s="418"/>
      <c r="AD193" s="419"/>
      <c r="AE193" s="36"/>
      <c r="AF193" s="360"/>
      <c r="AG193" s="381" t="s">
        <v>277</v>
      </c>
      <c r="AH193" s="379"/>
      <c r="AI193" s="382">
        <v>35000</v>
      </c>
      <c r="AK193" s="360"/>
      <c r="AL193" s="381" t="s">
        <v>182</v>
      </c>
      <c r="AM193" s="379"/>
      <c r="AN193" s="382">
        <v>35687</v>
      </c>
    </row>
    <row r="194" spans="3:40">
      <c r="C194"/>
      <c r="D194" s="450"/>
      <c r="E194" s="449"/>
      <c r="F194"/>
      <c r="G194" s="344"/>
      <c r="I194" s="344"/>
      <c r="K194" s="344"/>
      <c r="N194" s="344"/>
      <c r="O194" s="344"/>
      <c r="P194"/>
      <c r="R194" s="36"/>
      <c r="S194" s="418"/>
      <c r="T194" s="420"/>
      <c r="U194" s="36"/>
      <c r="V194" s="36"/>
      <c r="W194" s="36"/>
      <c r="X194" s="418"/>
      <c r="Y194" s="420"/>
      <c r="AB194" s="36"/>
      <c r="AC194" s="418"/>
      <c r="AD194" s="419"/>
      <c r="AE194" s="36"/>
      <c r="AF194" s="360"/>
      <c r="AG194" s="381" t="s">
        <v>397</v>
      </c>
      <c r="AH194" s="364"/>
      <c r="AI194" s="382">
        <v>0</v>
      </c>
      <c r="AK194" s="360"/>
      <c r="AL194" s="381" t="s">
        <v>183</v>
      </c>
      <c r="AM194" s="364"/>
      <c r="AN194" s="383">
        <v>56234</v>
      </c>
    </row>
    <row r="195" spans="3:40">
      <c r="C195"/>
      <c r="D195" s="450"/>
      <c r="E195" s="449"/>
      <c r="F195"/>
      <c r="G195" s="344"/>
      <c r="I195" s="344"/>
      <c r="K195" s="344"/>
      <c r="N195" s="344"/>
      <c r="O195" s="344"/>
      <c r="P195"/>
      <c r="R195" s="36"/>
      <c r="S195" s="36"/>
      <c r="T195" s="36"/>
      <c r="U195" s="36"/>
      <c r="V195" s="36"/>
      <c r="W195" s="36"/>
      <c r="X195" s="36"/>
      <c r="Y195" s="36"/>
      <c r="AB195" s="36"/>
      <c r="AC195" s="418"/>
      <c r="AD195" s="419"/>
      <c r="AE195" s="36"/>
      <c r="AF195" s="360"/>
      <c r="AG195" s="381" t="s">
        <v>278</v>
      </c>
      <c r="AH195" s="364"/>
      <c r="AI195" s="382">
        <v>0</v>
      </c>
      <c r="AK195" s="360"/>
      <c r="AL195" s="362" t="s">
        <v>184</v>
      </c>
      <c r="AM195" s="362"/>
      <c r="AN195" s="386">
        <v>91921</v>
      </c>
    </row>
    <row r="196" spans="3:40">
      <c r="C196"/>
      <c r="D196" s="450"/>
      <c r="E196" s="449"/>
      <c r="F196"/>
      <c r="G196" s="344"/>
      <c r="I196" s="344"/>
      <c r="K196" s="344"/>
      <c r="N196" s="344"/>
      <c r="O196" s="344"/>
      <c r="P196"/>
      <c r="AB196" s="36"/>
      <c r="AC196" s="418"/>
      <c r="AD196" s="420"/>
      <c r="AE196" s="36"/>
      <c r="AF196" s="360"/>
      <c r="AG196" s="381" t="s">
        <v>55</v>
      </c>
      <c r="AH196" s="364"/>
      <c r="AI196" s="385">
        <v>0</v>
      </c>
      <c r="AK196" s="360"/>
      <c r="AL196" s="394" t="s">
        <v>274</v>
      </c>
      <c r="AM196" s="362"/>
      <c r="AN196" s="387">
        <v>76324.539800000028</v>
      </c>
    </row>
    <row r="197" spans="3:40">
      <c r="C197"/>
      <c r="D197" s="450"/>
      <c r="E197" s="449"/>
      <c r="F197"/>
      <c r="G197" s="344"/>
      <c r="I197" s="344"/>
      <c r="K197" s="344"/>
      <c r="N197" s="344"/>
      <c r="O197" s="344"/>
      <c r="P197"/>
      <c r="AB197" s="36"/>
      <c r="AC197" s="418"/>
      <c r="AD197" s="420"/>
      <c r="AE197" s="36"/>
      <c r="AF197" s="360"/>
      <c r="AG197" s="362" t="s">
        <v>279</v>
      </c>
      <c r="AH197" s="408"/>
      <c r="AI197" s="388">
        <v>35000</v>
      </c>
      <c r="AK197" s="360"/>
      <c r="AL197" s="362"/>
      <c r="AM197" s="362"/>
      <c r="AN197" s="387"/>
    </row>
    <row r="198" spans="3:40" ht="21">
      <c r="C198"/>
      <c r="D198" s="450"/>
      <c r="E198" s="449"/>
      <c r="F198"/>
      <c r="G198" s="344"/>
      <c r="I198" s="344"/>
      <c r="K198" s="344"/>
      <c r="N198" s="344"/>
      <c r="O198" s="344"/>
      <c r="P198"/>
      <c r="AB198" s="36"/>
      <c r="AC198" s="36"/>
      <c r="AD198" s="36"/>
      <c r="AE198" s="36"/>
      <c r="AF198" s="360"/>
      <c r="AG198" s="381" t="s">
        <v>280</v>
      </c>
      <c r="AH198" s="390">
        <v>2000000</v>
      </c>
      <c r="AI198" s="382">
        <v>2000000</v>
      </c>
      <c r="AK198" s="356"/>
      <c r="AL198" s="357" t="s">
        <v>275</v>
      </c>
      <c r="AM198" s="358"/>
      <c r="AN198" s="398"/>
    </row>
    <row r="199" spans="3:40">
      <c r="C199"/>
      <c r="D199" s="450"/>
      <c r="E199" s="450"/>
      <c r="F199"/>
      <c r="G199"/>
      <c r="P199"/>
      <c r="AF199" s="360"/>
      <c r="AG199" s="381" t="s">
        <v>208</v>
      </c>
      <c r="AH199" s="409">
        <v>0</v>
      </c>
      <c r="AI199" s="382">
        <v>453000</v>
      </c>
      <c r="AK199" s="360"/>
      <c r="AL199" s="362"/>
      <c r="AM199" s="387" t="s">
        <v>457</v>
      </c>
      <c r="AN199" s="387" t="s">
        <v>458</v>
      </c>
    </row>
    <row r="200" spans="3:40">
      <c r="C200"/>
      <c r="D200" s="450"/>
      <c r="E200" s="450"/>
      <c r="F200"/>
      <c r="G200"/>
      <c r="P200"/>
      <c r="AF200" s="360"/>
      <c r="AG200" s="381" t="s">
        <v>281</v>
      </c>
      <c r="AH200" s="360"/>
      <c r="AI200" s="382">
        <v>250000</v>
      </c>
      <c r="AK200" s="360"/>
      <c r="AL200" s="361" t="s">
        <v>276</v>
      </c>
      <c r="AM200" s="387"/>
      <c r="AN200" s="387"/>
    </row>
    <row r="201" spans="3:40">
      <c r="C201"/>
      <c r="D201" s="450"/>
      <c r="E201" s="449"/>
      <c r="F201"/>
      <c r="G201" s="344"/>
      <c r="I201" s="344"/>
      <c r="K201" s="344"/>
      <c r="N201" s="344"/>
      <c r="O201" s="344"/>
      <c r="P201"/>
      <c r="AF201" s="360"/>
      <c r="AG201" s="381" t="s">
        <v>282</v>
      </c>
      <c r="AH201" s="409"/>
      <c r="AI201" s="382">
        <v>0</v>
      </c>
      <c r="AK201" s="360"/>
      <c r="AL201" s="381" t="s">
        <v>277</v>
      </c>
      <c r="AM201" s="382">
        <v>29450</v>
      </c>
      <c r="AN201" s="382">
        <v>38350</v>
      </c>
    </row>
    <row r="202" spans="3:40">
      <c r="C202"/>
      <c r="D202" s="450"/>
      <c r="E202" s="449"/>
      <c r="F202"/>
      <c r="G202" s="344"/>
      <c r="I202" s="344"/>
      <c r="K202" s="344"/>
      <c r="N202" s="344"/>
      <c r="O202" s="344"/>
      <c r="P202"/>
      <c r="AF202" s="360"/>
      <c r="AG202" s="381" t="s">
        <v>283</v>
      </c>
      <c r="AH202" s="360"/>
      <c r="AI202" s="385">
        <v>0</v>
      </c>
      <c r="AK202" s="360"/>
      <c r="AL202" s="381" t="s">
        <v>397</v>
      </c>
      <c r="AM202" s="382">
        <v>0</v>
      </c>
      <c r="AN202" s="382">
        <v>0</v>
      </c>
    </row>
    <row r="203" spans="3:40">
      <c r="C203"/>
      <c r="D203" s="450"/>
      <c r="E203" s="449"/>
      <c r="F203"/>
      <c r="G203" s="344"/>
      <c r="I203" s="344"/>
      <c r="K203" s="344"/>
      <c r="N203" s="344"/>
      <c r="O203" s="344"/>
      <c r="P203"/>
      <c r="AF203" s="360"/>
      <c r="AG203" s="362" t="s">
        <v>284</v>
      </c>
      <c r="AH203" s="360"/>
      <c r="AI203" s="387">
        <v>2703000</v>
      </c>
      <c r="AK203" s="397"/>
      <c r="AL203" s="381" t="s">
        <v>278</v>
      </c>
      <c r="AM203" s="382">
        <v>20000</v>
      </c>
      <c r="AN203" s="382">
        <v>22000</v>
      </c>
    </row>
    <row r="204" spans="3:40">
      <c r="C204"/>
      <c r="D204" s="450"/>
      <c r="E204" s="449"/>
      <c r="F204"/>
      <c r="G204" s="344"/>
      <c r="I204" s="344"/>
      <c r="K204" s="344"/>
      <c r="N204" s="344"/>
      <c r="O204" s="344"/>
      <c r="P204"/>
      <c r="AF204" s="360"/>
      <c r="AG204" s="394" t="s">
        <v>285</v>
      </c>
      <c r="AH204" s="362"/>
      <c r="AI204" s="387">
        <v>2738000</v>
      </c>
      <c r="AK204" s="397"/>
      <c r="AL204" s="381" t="s">
        <v>55</v>
      </c>
      <c r="AM204" s="385">
        <v>280000</v>
      </c>
      <c r="AN204" s="385">
        <v>250000</v>
      </c>
    </row>
    <row r="205" spans="3:40">
      <c r="C205"/>
      <c r="D205" s="450"/>
      <c r="E205" s="449"/>
      <c r="F205"/>
      <c r="G205" s="344"/>
      <c r="I205" s="344"/>
      <c r="K205" s="344"/>
      <c r="N205" s="344"/>
      <c r="O205" s="344"/>
      <c r="P205"/>
      <c r="AF205" s="360"/>
      <c r="AG205" s="394" t="s">
        <v>286</v>
      </c>
      <c r="AH205" s="362"/>
      <c r="AI205" s="410">
        <v>4.1932209727903604E-2</v>
      </c>
      <c r="AK205" s="397"/>
      <c r="AL205" s="362" t="s">
        <v>279</v>
      </c>
      <c r="AM205" s="388">
        <v>329450</v>
      </c>
      <c r="AN205" s="388">
        <v>310350</v>
      </c>
    </row>
    <row r="206" spans="3:40">
      <c r="C206"/>
      <c r="D206" s="450"/>
      <c r="E206" s="449"/>
      <c r="F206"/>
      <c r="G206" s="344"/>
      <c r="I206" s="344"/>
      <c r="K206" s="344"/>
      <c r="N206" s="344"/>
      <c r="O206" s="344"/>
      <c r="P206"/>
      <c r="AF206" s="360"/>
      <c r="AG206" s="381" t="s">
        <v>287</v>
      </c>
      <c r="AH206" s="379"/>
      <c r="AI206" s="411">
        <v>0</v>
      </c>
      <c r="AK206" s="397">
        <v>2500000</v>
      </c>
      <c r="AL206" s="381" t="s">
        <v>280</v>
      </c>
      <c r="AM206" s="382">
        <v>2600000</v>
      </c>
      <c r="AN206" s="382">
        <v>2700000</v>
      </c>
    </row>
    <row r="207" spans="3:40">
      <c r="C207"/>
      <c r="D207" s="450"/>
      <c r="E207" s="449"/>
      <c r="F207"/>
      <c r="G207" s="344"/>
      <c r="I207" s="344"/>
      <c r="K207" s="344"/>
      <c r="N207" s="344"/>
      <c r="O207" s="344"/>
      <c r="P207"/>
      <c r="AF207" s="393"/>
      <c r="AG207" s="362" t="s">
        <v>288</v>
      </c>
      <c r="AH207" s="379"/>
      <c r="AI207" s="412">
        <v>2738000</v>
      </c>
      <c r="AK207" s="397">
        <v>2600000</v>
      </c>
      <c r="AL207" s="381" t="s">
        <v>208</v>
      </c>
      <c r="AM207" s="382">
        <v>480800</v>
      </c>
      <c r="AN207" s="382">
        <v>477200</v>
      </c>
    </row>
    <row r="208" spans="3:40">
      <c r="C208"/>
      <c r="D208" s="450"/>
      <c r="E208" s="449"/>
      <c r="F208"/>
      <c r="G208" s="344"/>
      <c r="I208" s="344"/>
      <c r="K208" s="344"/>
      <c r="N208" s="344"/>
      <c r="O208" s="344"/>
      <c r="P208"/>
      <c r="AF208" s="360"/>
      <c r="AG208" s="394" t="s">
        <v>289</v>
      </c>
      <c r="AH208" s="362"/>
      <c r="AI208" s="410">
        <v>4.1932209727903604E-2</v>
      </c>
      <c r="AK208" s="384">
        <v>2550000</v>
      </c>
      <c r="AL208" s="381" t="s">
        <v>281</v>
      </c>
      <c r="AM208" s="382">
        <v>250000</v>
      </c>
      <c r="AN208" s="382">
        <v>260000</v>
      </c>
    </row>
    <row r="209" spans="3:40">
      <c r="C209"/>
      <c r="D209" s="450"/>
      <c r="E209" s="449"/>
      <c r="F209"/>
      <c r="G209" s="344"/>
      <c r="I209" s="344"/>
      <c r="K209" s="344"/>
      <c r="N209" s="344"/>
      <c r="O209" s="344"/>
      <c r="P209"/>
      <c r="AF209" s="360"/>
      <c r="AG209" s="361" t="s">
        <v>290</v>
      </c>
      <c r="AH209" s="362"/>
      <c r="AI209" s="366"/>
      <c r="AK209" s="397">
        <v>100000</v>
      </c>
      <c r="AL209" s="381" t="s">
        <v>282</v>
      </c>
      <c r="AM209" s="382">
        <v>71963</v>
      </c>
      <c r="AN209" s="382">
        <v>75000</v>
      </c>
    </row>
    <row r="210" spans="3:40">
      <c r="C210"/>
      <c r="D210" s="450"/>
      <c r="E210" s="449"/>
      <c r="F210"/>
      <c r="G210" s="344"/>
      <c r="I210" s="344"/>
      <c r="K210" s="344"/>
      <c r="N210" s="344"/>
      <c r="O210" s="344"/>
      <c r="P210"/>
      <c r="AF210" s="393"/>
      <c r="AG210" s="362" t="s">
        <v>291</v>
      </c>
      <c r="AH210" s="379"/>
      <c r="AI210" s="412"/>
      <c r="AK210" s="397">
        <v>100000</v>
      </c>
      <c r="AL210" s="381" t="s">
        <v>283</v>
      </c>
      <c r="AM210" s="385">
        <v>25000</v>
      </c>
      <c r="AN210" s="385">
        <v>40000</v>
      </c>
    </row>
    <row r="211" spans="3:40">
      <c r="C211"/>
      <c r="D211" s="450"/>
      <c r="E211" s="449"/>
      <c r="F211"/>
      <c r="G211" s="344"/>
      <c r="I211" s="344"/>
      <c r="K211" s="344"/>
      <c r="N211" s="344"/>
      <c r="O211" s="344"/>
      <c r="P211"/>
      <c r="AF211" s="360"/>
      <c r="AG211" s="381" t="s">
        <v>292</v>
      </c>
      <c r="AH211" s="379"/>
      <c r="AI211" s="413">
        <v>0</v>
      </c>
      <c r="AK211" s="384">
        <v>100000</v>
      </c>
      <c r="AL211" s="362" t="s">
        <v>284</v>
      </c>
      <c r="AM211" s="387">
        <v>3427763</v>
      </c>
      <c r="AN211" s="387">
        <v>3552200</v>
      </c>
    </row>
    <row r="212" spans="3:40">
      <c r="C212"/>
      <c r="D212" s="450"/>
      <c r="E212" s="449"/>
      <c r="F212"/>
      <c r="G212" s="344"/>
      <c r="I212" s="344"/>
      <c r="K212" s="344"/>
      <c r="N212" s="344"/>
      <c r="O212" s="344"/>
      <c r="P212"/>
      <c r="AF212" s="360"/>
      <c r="AG212" s="381" t="s">
        <v>293</v>
      </c>
      <c r="AH212" s="362"/>
      <c r="AI212" s="374">
        <v>1000000</v>
      </c>
      <c r="AK212" s="397"/>
      <c r="AL212" s="394" t="s">
        <v>285</v>
      </c>
      <c r="AM212" s="387">
        <v>3757213</v>
      </c>
      <c r="AN212" s="387">
        <v>3862550</v>
      </c>
    </row>
    <row r="213" spans="3:40">
      <c r="C213"/>
      <c r="D213" s="450"/>
      <c r="E213" s="449"/>
      <c r="F213"/>
      <c r="G213" s="344"/>
      <c r="I213" s="344"/>
      <c r="K213" s="344"/>
      <c r="N213" s="344"/>
      <c r="O213" s="344"/>
      <c r="P213"/>
      <c r="AF213" s="360"/>
      <c r="AG213" s="362" t="s">
        <v>294</v>
      </c>
      <c r="AH213" s="362"/>
      <c r="AI213" s="370">
        <v>1000000</v>
      </c>
      <c r="AK213" s="397"/>
      <c r="AL213" s="394" t="s">
        <v>286</v>
      </c>
      <c r="AM213" s="410">
        <v>2.940026869602113E-2</v>
      </c>
      <c r="AN213" s="360"/>
    </row>
    <row r="214" spans="3:40">
      <c r="C214"/>
      <c r="D214" s="450"/>
      <c r="E214" s="449"/>
      <c r="F214"/>
      <c r="G214" s="344"/>
      <c r="I214" s="344"/>
      <c r="K214" s="344"/>
      <c r="N214" s="344"/>
      <c r="O214" s="344"/>
      <c r="P214"/>
      <c r="AF214" s="393"/>
      <c r="AG214" s="362" t="s">
        <v>295</v>
      </c>
      <c r="AH214" s="379"/>
      <c r="AI214" s="412">
        <v>1000000</v>
      </c>
      <c r="AK214" s="397"/>
      <c r="AL214" s="381" t="s">
        <v>287</v>
      </c>
      <c r="AM214" s="411">
        <v>1050000</v>
      </c>
      <c r="AN214" s="411">
        <v>1000000</v>
      </c>
    </row>
    <row r="215" spans="3:40">
      <c r="C215"/>
      <c r="D215" s="450"/>
      <c r="E215" s="449"/>
      <c r="F215"/>
      <c r="G215" s="344"/>
      <c r="I215" s="344"/>
      <c r="K215" s="344"/>
      <c r="N215" s="344"/>
      <c r="O215" s="344"/>
      <c r="P215"/>
      <c r="AF215" s="360"/>
      <c r="AG215" s="361" t="s">
        <v>296</v>
      </c>
      <c r="AH215" s="362"/>
      <c r="AI215" s="366"/>
      <c r="AK215" s="441"/>
      <c r="AL215" s="362" t="s">
        <v>288</v>
      </c>
      <c r="AM215" s="412">
        <v>4807213</v>
      </c>
      <c r="AN215" s="412">
        <v>4862550</v>
      </c>
    </row>
    <row r="216" spans="3:40">
      <c r="C216"/>
      <c r="D216" s="450"/>
      <c r="E216" s="449"/>
      <c r="F216"/>
      <c r="G216" s="344"/>
      <c r="I216" s="344"/>
      <c r="K216" s="344"/>
      <c r="N216" s="344"/>
      <c r="O216" s="344"/>
      <c r="P216"/>
      <c r="AF216" s="360"/>
      <c r="AG216" s="394" t="s">
        <v>297</v>
      </c>
      <c r="AH216" s="362"/>
      <c r="AI216" s="370">
        <v>1738000</v>
      </c>
      <c r="AK216" s="397"/>
      <c r="AL216" s="394" t="s">
        <v>289</v>
      </c>
      <c r="AM216" s="410">
        <v>3.4798275779871754E-2</v>
      </c>
      <c r="AN216" s="360"/>
    </row>
    <row r="217" spans="3:40">
      <c r="C217"/>
      <c r="D217" s="450"/>
      <c r="E217" s="449"/>
      <c r="F217"/>
      <c r="G217" s="344"/>
      <c r="I217" s="344"/>
      <c r="K217" s="344"/>
      <c r="N217" s="344"/>
      <c r="O217" s="344"/>
      <c r="P217"/>
      <c r="AF217" s="360"/>
      <c r="AG217" s="394" t="s">
        <v>298</v>
      </c>
      <c r="AH217" s="362"/>
      <c r="AI217" s="410">
        <v>0.63476990504017528</v>
      </c>
      <c r="AK217" s="397"/>
      <c r="AL217" s="361" t="s">
        <v>290</v>
      </c>
      <c r="AM217" s="360"/>
      <c r="AN217" s="360"/>
    </row>
    <row r="218" spans="3:40">
      <c r="C218"/>
      <c r="D218" s="450"/>
      <c r="E218" s="449"/>
      <c r="F218"/>
      <c r="G218" s="344"/>
      <c r="I218" s="344"/>
      <c r="K218" s="344"/>
      <c r="N218" s="344"/>
      <c r="O218" s="344"/>
      <c r="P218"/>
      <c r="AF218" s="360"/>
      <c r="AG218" s="394" t="s">
        <v>299</v>
      </c>
      <c r="AH218" s="362"/>
      <c r="AI218" s="410">
        <v>3.7290213023590368E-2</v>
      </c>
      <c r="AK218" s="441"/>
      <c r="AL218" s="362" t="s">
        <v>291</v>
      </c>
      <c r="AM218" s="370">
        <v>32343</v>
      </c>
      <c r="AN218" s="370">
        <v>25000</v>
      </c>
    </row>
    <row r="219" spans="3:40">
      <c r="C219"/>
      <c r="D219" s="450"/>
      <c r="E219" s="449"/>
      <c r="F219"/>
      <c r="G219" s="344"/>
      <c r="I219" s="344"/>
      <c r="K219" s="344"/>
      <c r="N219" s="344"/>
      <c r="O219" s="344"/>
      <c r="P219"/>
      <c r="AF219" s="360"/>
      <c r="AG219" s="394" t="s">
        <v>300</v>
      </c>
      <c r="AH219" s="362"/>
      <c r="AI219" s="370">
        <v>0</v>
      </c>
      <c r="AK219" s="360"/>
      <c r="AL219" s="381" t="s">
        <v>292</v>
      </c>
      <c r="AM219" s="413">
        <v>50000</v>
      </c>
      <c r="AN219" s="413">
        <v>75000</v>
      </c>
    </row>
    <row r="220" spans="3:40">
      <c r="C220"/>
      <c r="D220" s="450"/>
      <c r="E220" s="449"/>
      <c r="F220"/>
      <c r="G220" s="344"/>
      <c r="I220" s="344"/>
      <c r="K220" s="344"/>
      <c r="N220" s="344"/>
      <c r="O220" s="344"/>
      <c r="P220"/>
      <c r="AF220" s="360"/>
      <c r="AG220" s="394"/>
      <c r="AH220" s="362"/>
      <c r="AI220" s="410"/>
      <c r="AK220" s="360"/>
      <c r="AL220" s="381" t="s">
        <v>293</v>
      </c>
      <c r="AM220" s="374">
        <v>600000</v>
      </c>
      <c r="AN220" s="374">
        <v>700000</v>
      </c>
    </row>
    <row r="221" spans="3:40" ht="21">
      <c r="C221"/>
      <c r="D221" s="450"/>
      <c r="E221" s="449"/>
      <c r="F221"/>
      <c r="G221" s="344"/>
      <c r="I221" s="344"/>
      <c r="K221" s="344"/>
      <c r="N221" s="344"/>
      <c r="O221" s="344"/>
      <c r="P221"/>
      <c r="AF221" s="414"/>
      <c r="AG221" s="415" t="s">
        <v>398</v>
      </c>
      <c r="AH221" s="416"/>
      <c r="AI221" s="416"/>
      <c r="AK221" s="360"/>
      <c r="AL221" s="362" t="s">
        <v>294</v>
      </c>
      <c r="AM221" s="370">
        <v>650000</v>
      </c>
      <c r="AN221" s="370">
        <v>775000</v>
      </c>
    </row>
    <row r="222" spans="3:40">
      <c r="C222"/>
      <c r="D222" s="450"/>
      <c r="E222" s="449"/>
      <c r="F222"/>
      <c r="G222" s="344"/>
      <c r="I222" s="344"/>
      <c r="K222" s="344"/>
      <c r="N222" s="344"/>
      <c r="O222" s="344"/>
      <c r="P222"/>
      <c r="AK222" s="393"/>
      <c r="AL222" s="362" t="s">
        <v>295</v>
      </c>
      <c r="AM222" s="412">
        <v>682343</v>
      </c>
      <c r="AN222" s="412">
        <v>800000</v>
      </c>
    </row>
    <row r="223" spans="3:40">
      <c r="C223"/>
      <c r="D223" s="450"/>
      <c r="E223" s="449"/>
      <c r="F223"/>
      <c r="G223" s="344"/>
      <c r="I223" s="344"/>
      <c r="K223" s="344"/>
      <c r="N223" s="344"/>
      <c r="O223" s="344"/>
      <c r="P223"/>
      <c r="AK223" s="360"/>
      <c r="AL223" s="361" t="s">
        <v>296</v>
      </c>
      <c r="AM223" s="366"/>
      <c r="AN223" s="366"/>
    </row>
    <row r="224" spans="3:40">
      <c r="C224"/>
      <c r="D224" s="450"/>
      <c r="E224" s="449"/>
      <c r="F224"/>
      <c r="G224" s="344"/>
      <c r="I224" s="344"/>
      <c r="K224" s="344"/>
      <c r="N224" s="344"/>
      <c r="O224" s="344"/>
      <c r="P224"/>
      <c r="AK224" s="360"/>
      <c r="AL224" s="394" t="s">
        <v>297</v>
      </c>
      <c r="AM224" s="370">
        <v>3074870</v>
      </c>
      <c r="AN224" s="370">
        <v>3062550</v>
      </c>
    </row>
    <row r="225" spans="3:40">
      <c r="C225"/>
      <c r="D225" s="450"/>
      <c r="E225" s="449"/>
      <c r="F225"/>
      <c r="G225" s="344"/>
      <c r="I225" s="344"/>
      <c r="K225" s="344"/>
      <c r="N225" s="344"/>
      <c r="O225" s="344"/>
      <c r="P225"/>
      <c r="AK225" s="360"/>
      <c r="AL225" s="394" t="s">
        <v>298</v>
      </c>
      <c r="AM225" s="410">
        <v>0.80546074726996097</v>
      </c>
      <c r="AN225" s="360"/>
    </row>
    <row r="226" spans="3:40">
      <c r="C226"/>
      <c r="D226" s="450"/>
      <c r="E226" s="449"/>
      <c r="F226"/>
      <c r="G226" s="344"/>
      <c r="I226" s="344"/>
      <c r="K226" s="344"/>
      <c r="N226" s="344"/>
      <c r="O226" s="344"/>
      <c r="P226"/>
      <c r="AK226" s="360"/>
      <c r="AL226" s="394" t="s">
        <v>299</v>
      </c>
      <c r="AM226" s="410">
        <v>2.4871864659743028E-2</v>
      </c>
      <c r="AN226" s="360"/>
    </row>
    <row r="227" spans="3:40">
      <c r="C227"/>
      <c r="D227" s="450"/>
      <c r="E227" s="449"/>
      <c r="F227"/>
      <c r="G227" s="344"/>
      <c r="I227" s="344"/>
      <c r="K227" s="344"/>
      <c r="N227" s="344"/>
      <c r="O227" s="344"/>
      <c r="P227"/>
      <c r="AK227" s="360"/>
      <c r="AL227" s="394" t="s">
        <v>300</v>
      </c>
      <c r="AM227" s="370">
        <v>-12320</v>
      </c>
      <c r="AN227" s="360"/>
    </row>
    <row r="228" spans="3:40">
      <c r="C228"/>
      <c r="D228" s="450"/>
      <c r="E228" s="449"/>
      <c r="F228"/>
      <c r="G228" s="344"/>
      <c r="I228" s="344"/>
      <c r="K228" s="344"/>
      <c r="N228" s="344"/>
      <c r="O228" s="344"/>
      <c r="P228"/>
      <c r="AK228" s="360"/>
      <c r="AL228" s="394"/>
      <c r="AM228" s="362"/>
      <c r="AN228" s="410"/>
    </row>
    <row r="229" spans="3:40" ht="21">
      <c r="C229"/>
      <c r="D229" s="450"/>
      <c r="E229" s="449"/>
      <c r="F229"/>
      <c r="G229" s="344"/>
      <c r="I229" s="344"/>
      <c r="K229" s="344"/>
      <c r="N229" s="344"/>
      <c r="O229" s="344"/>
      <c r="P229"/>
      <c r="AK229" s="414"/>
      <c r="AL229" s="415" t="s">
        <v>398</v>
      </c>
      <c r="AM229" s="416"/>
      <c r="AN229" s="416"/>
    </row>
    <row r="230" spans="3:40">
      <c r="C230"/>
      <c r="D230" s="450"/>
      <c r="E230" s="450"/>
      <c r="F230"/>
      <c r="G230"/>
      <c r="P230"/>
    </row>
    <row r="231" spans="3:40">
      <c r="C231"/>
      <c r="D231" s="450"/>
      <c r="E231" s="450"/>
      <c r="F231"/>
      <c r="G231"/>
      <c r="P231"/>
    </row>
    <row r="232" spans="3:40">
      <c r="C232"/>
      <c r="D232" s="450"/>
      <c r="E232" s="450"/>
      <c r="F232"/>
      <c r="G232"/>
      <c r="P232"/>
      <c r="AM232" s="36"/>
      <c r="AN232" s="36"/>
    </row>
    <row r="233" spans="3:40">
      <c r="C233"/>
      <c r="D233" s="450"/>
      <c r="E233" s="450"/>
      <c r="F233"/>
      <c r="G233"/>
      <c r="P233"/>
      <c r="AM233" s="417"/>
      <c r="AN233" s="417"/>
    </row>
    <row r="234" spans="3:40">
      <c r="C234"/>
      <c r="D234" s="450"/>
      <c r="E234" s="450"/>
      <c r="F234"/>
      <c r="G234"/>
      <c r="P234"/>
      <c r="AM234" s="418"/>
      <c r="AN234" s="419"/>
    </row>
    <row r="235" spans="3:40">
      <c r="C235"/>
      <c r="D235" s="450"/>
      <c r="E235" s="450"/>
      <c r="F235"/>
      <c r="G235"/>
      <c r="P235"/>
      <c r="AM235" s="418"/>
      <c r="AN235" s="419"/>
    </row>
    <row r="236" spans="3:40">
      <c r="C236"/>
      <c r="D236" s="450"/>
      <c r="E236" s="450"/>
      <c r="F236"/>
      <c r="G236"/>
      <c r="P236"/>
      <c r="AM236" s="418"/>
      <c r="AN236" s="419"/>
    </row>
    <row r="237" spans="3:40">
      <c r="C237"/>
      <c r="D237" s="450"/>
      <c r="E237" s="450"/>
      <c r="F237"/>
      <c r="G237"/>
      <c r="P237"/>
      <c r="AM237" s="418"/>
      <c r="AN237" s="419"/>
    </row>
    <row r="238" spans="3:40">
      <c r="C238"/>
      <c r="D238" s="450"/>
      <c r="E238" s="450"/>
      <c r="F238"/>
      <c r="G238"/>
      <c r="P238"/>
      <c r="AM238" s="418"/>
      <c r="AN238" s="419"/>
    </row>
    <row r="239" spans="3:40">
      <c r="C239"/>
      <c r="D239" s="450"/>
      <c r="E239" s="450"/>
      <c r="F239"/>
      <c r="G239"/>
      <c r="P239"/>
      <c r="AM239" s="418"/>
      <c r="AN239" s="419"/>
    </row>
    <row r="240" spans="3:40">
      <c r="C240"/>
      <c r="D240" s="450"/>
      <c r="E240" s="450"/>
      <c r="F240"/>
      <c r="G240"/>
      <c r="P240"/>
      <c r="AM240" s="418"/>
      <c r="AN240" s="420"/>
    </row>
    <row r="241" spans="3:40">
      <c r="C241"/>
      <c r="D241" s="450"/>
      <c r="E241" s="450"/>
      <c r="F241"/>
      <c r="G241"/>
      <c r="P241"/>
      <c r="AM241" s="418"/>
      <c r="AN241" s="420"/>
    </row>
    <row r="242" spans="3:40">
      <c r="C242"/>
      <c r="D242" s="450"/>
      <c r="E242" s="450"/>
      <c r="F242"/>
      <c r="G242"/>
      <c r="P242"/>
      <c r="AM242" s="36"/>
      <c r="AN242" s="36"/>
    </row>
    <row r="243" spans="3:40">
      <c r="C243"/>
      <c r="D243" s="450"/>
      <c r="E243" s="450"/>
      <c r="F243"/>
      <c r="G243"/>
      <c r="P243"/>
      <c r="AM243" s="36"/>
      <c r="AN243" s="36"/>
    </row>
    <row r="244" spans="3:40">
      <c r="C244"/>
      <c r="D244" s="450"/>
      <c r="E244" s="450"/>
      <c r="F244"/>
      <c r="G244"/>
      <c r="P244"/>
    </row>
    <row r="245" spans="3:40">
      <c r="C245"/>
      <c r="D245" s="450"/>
      <c r="E245" s="450"/>
      <c r="F245"/>
      <c r="G245"/>
      <c r="P245"/>
    </row>
    <row r="246" spans="3:40">
      <c r="C246"/>
      <c r="D246" s="450"/>
      <c r="E246" s="450"/>
      <c r="F246"/>
      <c r="G246"/>
      <c r="P246"/>
    </row>
    <row r="247" spans="3:40">
      <c r="C247"/>
      <c r="D247" s="450"/>
      <c r="E247" s="450"/>
      <c r="F247"/>
      <c r="G247"/>
      <c r="P247"/>
    </row>
    <row r="248" spans="3:40">
      <c r="C248"/>
      <c r="D248" s="450"/>
      <c r="E248" s="450"/>
      <c r="F248"/>
      <c r="G248"/>
      <c r="P248"/>
    </row>
    <row r="249" spans="3:40">
      <c r="C249"/>
      <c r="D249" s="450"/>
      <c r="E249" s="450"/>
      <c r="F249"/>
      <c r="G249"/>
      <c r="P249"/>
    </row>
    <row r="250" spans="3:40">
      <c r="C250"/>
      <c r="D250" s="450"/>
      <c r="E250" s="450"/>
      <c r="F250"/>
      <c r="G250"/>
      <c r="P250"/>
    </row>
    <row r="251" spans="3:40">
      <c r="C251"/>
      <c r="D251" s="450"/>
      <c r="E251" s="450"/>
      <c r="F251"/>
      <c r="G251"/>
      <c r="P251"/>
    </row>
    <row r="252" spans="3:40">
      <c r="C252"/>
      <c r="D252" s="450"/>
      <c r="E252" s="450"/>
      <c r="F252"/>
      <c r="G252"/>
      <c r="P252"/>
    </row>
    <row r="253" spans="3:40">
      <c r="C253"/>
      <c r="D253" s="450"/>
      <c r="E253" s="450"/>
      <c r="F253"/>
      <c r="G253"/>
      <c r="P253"/>
    </row>
    <row r="254" spans="3:40">
      <c r="C254"/>
      <c r="D254" s="450"/>
      <c r="E254" s="450"/>
      <c r="F254"/>
      <c r="G254"/>
      <c r="P254"/>
    </row>
    <row r="255" spans="3:40">
      <c r="C255"/>
      <c r="D255" s="450"/>
      <c r="E255" s="450"/>
      <c r="F255"/>
      <c r="G255"/>
      <c r="P255"/>
    </row>
    <row r="256" spans="3:40">
      <c r="C256"/>
      <c r="D256" s="450"/>
      <c r="E256" s="450"/>
      <c r="F256"/>
      <c r="G256"/>
      <c r="P256"/>
    </row>
    <row r="257" spans="3:16">
      <c r="C257"/>
      <c r="D257" s="450"/>
      <c r="E257" s="450"/>
      <c r="F257"/>
      <c r="G257"/>
      <c r="P257"/>
    </row>
    <row r="258" spans="3:16">
      <c r="C258"/>
      <c r="D258" s="450"/>
      <c r="E258" s="450"/>
      <c r="F258"/>
      <c r="G258"/>
      <c r="P258"/>
    </row>
    <row r="259" spans="3:16">
      <c r="C259"/>
      <c r="D259" s="450"/>
      <c r="E259" s="450"/>
      <c r="F259"/>
      <c r="G259"/>
      <c r="P259"/>
    </row>
    <row r="260" spans="3:16">
      <c r="C260"/>
      <c r="D260" s="450"/>
      <c r="E260" s="450"/>
      <c r="F260"/>
      <c r="G260"/>
      <c r="P260"/>
    </row>
    <row r="261" spans="3:16">
      <c r="C261"/>
      <c r="D261" s="450"/>
      <c r="E261" s="450"/>
      <c r="F261"/>
      <c r="G261"/>
      <c r="P261"/>
    </row>
    <row r="262" spans="3:16">
      <c r="C262"/>
      <c r="D262" s="450"/>
      <c r="E262" s="450"/>
      <c r="F262"/>
      <c r="G262"/>
      <c r="P262"/>
    </row>
    <row r="263" spans="3:16">
      <c r="C263"/>
      <c r="D263" s="450"/>
      <c r="E263" s="450"/>
      <c r="F263"/>
      <c r="G263"/>
      <c r="P263"/>
    </row>
    <row r="264" spans="3:16">
      <c r="C264"/>
      <c r="D264" s="450"/>
      <c r="E264" s="450"/>
      <c r="F264"/>
      <c r="G264"/>
      <c r="P264"/>
    </row>
    <row r="265" spans="3:16">
      <c r="C265"/>
      <c r="D265" s="450"/>
      <c r="E265" s="450"/>
      <c r="F265"/>
      <c r="G265"/>
      <c r="P265"/>
    </row>
    <row r="266" spans="3:16">
      <c r="C266"/>
      <c r="D266" s="450"/>
      <c r="E266" s="450"/>
      <c r="F266"/>
      <c r="G266"/>
      <c r="P266"/>
    </row>
    <row r="267" spans="3:16">
      <c r="C267"/>
      <c r="D267" s="450"/>
      <c r="E267" s="450"/>
      <c r="F267"/>
      <c r="G267"/>
      <c r="P267"/>
    </row>
    <row r="268" spans="3:16">
      <c r="C268"/>
      <c r="D268" s="450"/>
      <c r="E268" s="450"/>
      <c r="F268"/>
      <c r="G268"/>
      <c r="P268"/>
    </row>
    <row r="269" spans="3:16">
      <c r="C269"/>
      <c r="D269" s="450"/>
      <c r="E269" s="450"/>
      <c r="F269"/>
      <c r="G269"/>
      <c r="P269"/>
    </row>
    <row r="270" spans="3:16">
      <c r="C270"/>
      <c r="D270" s="450"/>
      <c r="E270" s="450"/>
      <c r="F270"/>
      <c r="G270"/>
      <c r="P270"/>
    </row>
    <row r="271" spans="3:16">
      <c r="C271"/>
      <c r="D271" s="450"/>
      <c r="E271" s="450"/>
      <c r="F271"/>
      <c r="G271"/>
      <c r="P271"/>
    </row>
    <row r="272" spans="3:16">
      <c r="C272"/>
      <c r="D272" s="450"/>
      <c r="E272" s="450"/>
      <c r="F272"/>
      <c r="G272"/>
      <c r="P272"/>
    </row>
    <row r="273" spans="3:16">
      <c r="C273"/>
      <c r="D273" s="450"/>
      <c r="E273" s="450"/>
      <c r="F273"/>
      <c r="G273"/>
      <c r="P273"/>
    </row>
    <row r="274" spans="3:16">
      <c r="C274"/>
      <c r="D274" s="450"/>
      <c r="E274" s="450"/>
      <c r="F274"/>
      <c r="G274"/>
      <c r="P274"/>
    </row>
    <row r="275" spans="3:16">
      <c r="C275"/>
      <c r="D275" s="450"/>
      <c r="E275" s="450"/>
      <c r="F275"/>
      <c r="G275"/>
      <c r="P275"/>
    </row>
    <row r="276" spans="3:16">
      <c r="C276"/>
      <c r="D276" s="450"/>
      <c r="E276" s="450"/>
      <c r="F276"/>
      <c r="G276"/>
      <c r="P276"/>
    </row>
    <row r="277" spans="3:16">
      <c r="C277"/>
      <c r="D277" s="450"/>
      <c r="E277" s="450"/>
      <c r="F277"/>
      <c r="G277"/>
      <c r="P277"/>
    </row>
    <row r="278" spans="3:16">
      <c r="C278"/>
      <c r="D278" s="450"/>
      <c r="E278" s="450"/>
      <c r="F278"/>
      <c r="G278"/>
      <c r="P278"/>
    </row>
    <row r="279" spans="3:16">
      <c r="C279"/>
      <c r="D279" s="450"/>
      <c r="E279" s="450"/>
      <c r="F279"/>
      <c r="G279"/>
      <c r="P279"/>
    </row>
    <row r="280" spans="3:16">
      <c r="C280"/>
      <c r="D280" s="450"/>
      <c r="E280" s="450"/>
      <c r="F280"/>
      <c r="G280"/>
      <c r="P280"/>
    </row>
    <row r="281" spans="3:16">
      <c r="C281"/>
      <c r="D281" s="450"/>
      <c r="E281" s="450"/>
      <c r="F281"/>
      <c r="G281"/>
      <c r="P281"/>
    </row>
    <row r="282" spans="3:16">
      <c r="C282"/>
      <c r="D282" s="450"/>
      <c r="E282" s="450"/>
      <c r="F282"/>
      <c r="G282"/>
      <c r="P282"/>
    </row>
    <row r="283" spans="3:16">
      <c r="C283"/>
      <c r="D283" s="450"/>
      <c r="E283" s="450"/>
      <c r="F283"/>
      <c r="G283"/>
      <c r="P283"/>
    </row>
    <row r="284" spans="3:16">
      <c r="C284"/>
      <c r="D284" s="450"/>
      <c r="E284" s="450"/>
      <c r="F284"/>
      <c r="G284"/>
      <c r="P284"/>
    </row>
    <row r="285" spans="3:16">
      <c r="C285"/>
      <c r="D285" s="450"/>
      <c r="E285" s="450"/>
      <c r="F285"/>
      <c r="G285"/>
      <c r="P285"/>
    </row>
    <row r="286" spans="3:16">
      <c r="C286"/>
      <c r="D286" s="450"/>
      <c r="E286" s="450"/>
      <c r="F286"/>
      <c r="G286"/>
      <c r="P286"/>
    </row>
    <row r="287" spans="3:16">
      <c r="C287"/>
      <c r="D287" s="450"/>
      <c r="E287" s="450"/>
      <c r="F287"/>
      <c r="G287"/>
      <c r="P287"/>
    </row>
    <row r="288" spans="3:16">
      <c r="C288"/>
      <c r="D288" s="450"/>
      <c r="E288" s="450"/>
      <c r="F288"/>
      <c r="G288"/>
      <c r="P288"/>
    </row>
    <row r="289" spans="3:16">
      <c r="C289"/>
      <c r="D289" s="450"/>
      <c r="E289" s="450"/>
      <c r="F289"/>
      <c r="G289"/>
      <c r="P289"/>
    </row>
    <row r="290" spans="3:16">
      <c r="C290"/>
      <c r="D290" s="450"/>
      <c r="E290" s="450"/>
      <c r="F290"/>
      <c r="G290"/>
      <c r="P290"/>
    </row>
    <row r="291" spans="3:16">
      <c r="C291"/>
      <c r="D291" s="450"/>
      <c r="E291" s="450"/>
      <c r="F291"/>
      <c r="G291"/>
      <c r="P291"/>
    </row>
    <row r="292" spans="3:16">
      <c r="C292"/>
      <c r="D292" s="450"/>
      <c r="E292" s="450"/>
      <c r="F292"/>
      <c r="G292"/>
      <c r="P292"/>
    </row>
    <row r="293" spans="3:16">
      <c r="C293"/>
      <c r="D293" s="450"/>
      <c r="E293" s="450"/>
      <c r="F293"/>
      <c r="G293"/>
      <c r="P293"/>
    </row>
    <row r="294" spans="3:16">
      <c r="C294"/>
      <c r="D294" s="450"/>
      <c r="E294" s="450"/>
      <c r="F294"/>
      <c r="G294"/>
      <c r="P294"/>
    </row>
    <row r="295" spans="3:16">
      <c r="C295"/>
      <c r="D295" s="450"/>
      <c r="E295" s="450"/>
      <c r="F295"/>
      <c r="G295"/>
      <c r="P295"/>
    </row>
    <row r="296" spans="3:16">
      <c r="C296"/>
      <c r="D296" s="450"/>
      <c r="E296" s="450"/>
      <c r="F296"/>
      <c r="G296"/>
      <c r="P296"/>
    </row>
    <row r="297" spans="3:16">
      <c r="C297"/>
      <c r="D297" s="450"/>
      <c r="E297" s="450"/>
      <c r="F297"/>
      <c r="G297"/>
      <c r="P297"/>
    </row>
    <row r="298" spans="3:16">
      <c r="C298"/>
      <c r="D298" s="450"/>
      <c r="E298" s="450"/>
      <c r="F298"/>
      <c r="G298"/>
      <c r="P298"/>
    </row>
    <row r="299" spans="3:16">
      <c r="C299"/>
      <c r="D299" s="450"/>
      <c r="E299" s="450"/>
      <c r="F299"/>
      <c r="G299"/>
      <c r="P299"/>
    </row>
    <row r="300" spans="3:16">
      <c r="C300"/>
      <c r="D300" s="450"/>
      <c r="E300" s="450"/>
      <c r="F300"/>
      <c r="G300"/>
      <c r="P300"/>
    </row>
    <row r="301" spans="3:16">
      <c r="C301"/>
      <c r="D301" s="450"/>
      <c r="E301" s="450"/>
      <c r="F301"/>
      <c r="G301"/>
      <c r="P301"/>
    </row>
    <row r="302" spans="3:16">
      <c r="C302"/>
      <c r="D302" s="450"/>
      <c r="E302" s="450"/>
      <c r="F302"/>
      <c r="G302"/>
      <c r="P302"/>
    </row>
    <row r="303" spans="3:16">
      <c r="C303"/>
      <c r="D303" s="450"/>
      <c r="E303" s="450"/>
      <c r="F303"/>
      <c r="G303"/>
      <c r="P303"/>
    </row>
    <row r="304" spans="3:16">
      <c r="C304"/>
      <c r="D304" s="450"/>
      <c r="E304" s="450"/>
      <c r="F304"/>
      <c r="G304"/>
      <c r="P304"/>
    </row>
    <row r="305" spans="3:16">
      <c r="C305"/>
      <c r="D305" s="450"/>
      <c r="E305" s="450"/>
      <c r="F305"/>
      <c r="G305"/>
      <c r="P305"/>
    </row>
    <row r="306" spans="3:16">
      <c r="C306"/>
      <c r="D306" s="450"/>
      <c r="E306" s="450"/>
      <c r="F306"/>
      <c r="G306"/>
      <c r="P306"/>
    </row>
    <row r="307" spans="3:16">
      <c r="C307"/>
      <c r="D307" s="450"/>
      <c r="E307" s="450"/>
      <c r="F307"/>
      <c r="G307"/>
      <c r="P307"/>
    </row>
    <row r="308" spans="3:16">
      <c r="C308"/>
      <c r="D308" s="450"/>
      <c r="E308" s="450"/>
      <c r="F308"/>
      <c r="G308"/>
      <c r="P308"/>
    </row>
    <row r="309" spans="3:16">
      <c r="C309"/>
      <c r="D309" s="450"/>
      <c r="E309" s="450"/>
      <c r="F309"/>
      <c r="G309"/>
      <c r="P309"/>
    </row>
    <row r="310" spans="3:16">
      <c r="C310"/>
      <c r="D310" s="450"/>
      <c r="E310" s="450"/>
      <c r="F310"/>
      <c r="G310"/>
      <c r="P310"/>
    </row>
    <row r="311" spans="3:16">
      <c r="C311"/>
      <c r="D311" s="450"/>
      <c r="E311" s="450"/>
      <c r="F311"/>
      <c r="G311"/>
      <c r="P311"/>
    </row>
    <row r="312" spans="3:16">
      <c r="C312"/>
      <c r="D312" s="450"/>
      <c r="E312" s="450"/>
      <c r="F312"/>
      <c r="G312"/>
      <c r="P312"/>
    </row>
    <row r="313" spans="3:16">
      <c r="C313"/>
      <c r="D313" s="450"/>
      <c r="E313" s="450"/>
      <c r="F313"/>
      <c r="G313"/>
      <c r="P313"/>
    </row>
    <row r="314" spans="3:16">
      <c r="C314"/>
      <c r="D314" s="450"/>
      <c r="E314" s="450"/>
      <c r="F314"/>
      <c r="G314"/>
      <c r="P314"/>
    </row>
    <row r="315" spans="3:16">
      <c r="C315"/>
      <c r="D315" s="450"/>
      <c r="E315" s="450"/>
      <c r="F315"/>
      <c r="G315"/>
      <c r="P315"/>
    </row>
    <row r="316" spans="3:16">
      <c r="C316"/>
      <c r="D316" s="450"/>
      <c r="E316" s="450"/>
      <c r="F316"/>
      <c r="G316"/>
      <c r="P316"/>
    </row>
    <row r="317" spans="3:16">
      <c r="C317"/>
      <c r="D317" s="450"/>
      <c r="E317" s="450"/>
      <c r="F317"/>
      <c r="G317"/>
      <c r="P317"/>
    </row>
    <row r="318" spans="3:16">
      <c r="C318"/>
      <c r="D318" s="450"/>
      <c r="E318" s="450"/>
      <c r="F318"/>
      <c r="G318"/>
      <c r="P318"/>
    </row>
    <row r="319" spans="3:16">
      <c r="C319"/>
      <c r="D319" s="450"/>
      <c r="E319" s="450"/>
      <c r="F319"/>
      <c r="G319"/>
      <c r="P319"/>
    </row>
    <row r="320" spans="3:16">
      <c r="C320"/>
      <c r="D320" s="450"/>
      <c r="E320" s="450"/>
      <c r="F320"/>
      <c r="G320"/>
      <c r="P320"/>
    </row>
    <row r="321" spans="3:16">
      <c r="C321"/>
      <c r="D321" s="450"/>
      <c r="E321" s="450"/>
      <c r="F321"/>
      <c r="G321"/>
      <c r="P321"/>
    </row>
    <row r="322" spans="3:16">
      <c r="C322"/>
      <c r="D322" s="450"/>
      <c r="E322" s="450"/>
      <c r="F322"/>
      <c r="G322"/>
      <c r="P322"/>
    </row>
    <row r="323" spans="3:16">
      <c r="C323"/>
      <c r="D323" s="450"/>
      <c r="E323" s="450"/>
      <c r="F323"/>
      <c r="G323"/>
      <c r="P323"/>
    </row>
    <row r="324" spans="3:16">
      <c r="C324"/>
      <c r="D324" s="450"/>
      <c r="E324" s="450"/>
      <c r="F324"/>
      <c r="G324"/>
      <c r="P324"/>
    </row>
    <row r="325" spans="3:16">
      <c r="C325"/>
      <c r="D325" s="450"/>
      <c r="E325" s="450"/>
      <c r="F325"/>
      <c r="G325"/>
      <c r="P325"/>
    </row>
    <row r="326" spans="3:16">
      <c r="C326"/>
      <c r="D326" s="450"/>
      <c r="E326" s="450"/>
      <c r="F326"/>
      <c r="G326"/>
      <c r="P326"/>
    </row>
    <row r="327" spans="3:16">
      <c r="C327"/>
      <c r="D327" s="450"/>
      <c r="E327" s="450"/>
      <c r="F327"/>
      <c r="G327"/>
      <c r="P327"/>
    </row>
    <row r="328" spans="3:16">
      <c r="C328"/>
      <c r="D328" s="450"/>
      <c r="E328" s="450"/>
      <c r="F328"/>
      <c r="G328"/>
      <c r="P328"/>
    </row>
    <row r="329" spans="3:16">
      <c r="C329"/>
      <c r="D329" s="450"/>
      <c r="E329" s="450"/>
      <c r="F329"/>
      <c r="G329"/>
      <c r="P329"/>
    </row>
    <row r="330" spans="3:16">
      <c r="C330"/>
      <c r="D330" s="450"/>
      <c r="E330" s="450"/>
      <c r="F330"/>
      <c r="G330"/>
      <c r="P330"/>
    </row>
    <row r="331" spans="3:16">
      <c r="C331"/>
      <c r="D331" s="450"/>
      <c r="E331" s="450"/>
      <c r="F331"/>
      <c r="G331"/>
      <c r="P331"/>
    </row>
    <row r="332" spans="3:16">
      <c r="C332"/>
      <c r="D332" s="450"/>
      <c r="E332" s="450"/>
      <c r="F332"/>
      <c r="G332"/>
      <c r="P332"/>
    </row>
    <row r="333" spans="3:16">
      <c r="C333"/>
      <c r="D333" s="450"/>
      <c r="E333" s="450"/>
      <c r="F333"/>
      <c r="G333"/>
      <c r="P333"/>
    </row>
    <row r="334" spans="3:16">
      <c r="C334"/>
      <c r="D334" s="450"/>
      <c r="E334" s="450"/>
      <c r="F334"/>
      <c r="G334"/>
      <c r="P334"/>
    </row>
    <row r="335" spans="3:16">
      <c r="C335"/>
      <c r="D335" s="450"/>
      <c r="E335" s="450"/>
      <c r="F335"/>
      <c r="G335"/>
      <c r="P335"/>
    </row>
    <row r="336" spans="3:16">
      <c r="C336"/>
      <c r="D336" s="450"/>
      <c r="E336" s="450"/>
      <c r="F336"/>
      <c r="G336"/>
      <c r="P336"/>
    </row>
    <row r="337" spans="3:16">
      <c r="C337"/>
      <c r="D337" s="450"/>
      <c r="E337" s="450"/>
      <c r="F337"/>
      <c r="G337"/>
      <c r="P337"/>
    </row>
    <row r="338" spans="3:16">
      <c r="C338"/>
      <c r="D338" s="450"/>
      <c r="E338" s="450"/>
      <c r="F338"/>
      <c r="G338"/>
      <c r="P338"/>
    </row>
    <row r="339" spans="3:16">
      <c r="C339"/>
      <c r="D339" s="450"/>
      <c r="E339" s="450"/>
      <c r="F339"/>
      <c r="G339"/>
      <c r="P339"/>
    </row>
    <row r="340" spans="3:16">
      <c r="C340"/>
      <c r="D340" s="450"/>
      <c r="E340" s="450"/>
      <c r="F340"/>
      <c r="G340"/>
      <c r="P340"/>
    </row>
    <row r="341" spans="3:16">
      <c r="C341"/>
      <c r="D341" s="450"/>
      <c r="E341" s="450"/>
      <c r="F341"/>
      <c r="G341"/>
      <c r="P341"/>
    </row>
    <row r="342" spans="3:16">
      <c r="C342"/>
      <c r="D342" s="450"/>
      <c r="E342" s="450"/>
      <c r="F342"/>
      <c r="G342"/>
      <c r="P342"/>
    </row>
    <row r="343" spans="3:16">
      <c r="C343"/>
      <c r="D343" s="450"/>
      <c r="E343" s="450"/>
      <c r="F343"/>
      <c r="G343"/>
      <c r="P343"/>
    </row>
    <row r="344" spans="3:16">
      <c r="C344"/>
      <c r="D344" s="450"/>
      <c r="E344" s="450"/>
      <c r="F344"/>
      <c r="G344"/>
      <c r="P344"/>
    </row>
    <row r="345" spans="3:16">
      <c r="C345"/>
      <c r="D345" s="450"/>
      <c r="E345" s="450"/>
      <c r="F345"/>
      <c r="G345"/>
      <c r="P345"/>
    </row>
    <row r="346" spans="3:16">
      <c r="C346"/>
      <c r="D346" s="450"/>
      <c r="E346" s="450"/>
      <c r="F346"/>
      <c r="G346"/>
      <c r="P346"/>
    </row>
    <row r="347" spans="3:16">
      <c r="C347"/>
      <c r="D347" s="450"/>
      <c r="E347" s="450"/>
      <c r="F347"/>
      <c r="G347"/>
      <c r="P347"/>
    </row>
    <row r="348" spans="3:16">
      <c r="C348"/>
      <c r="D348" s="450"/>
      <c r="E348" s="450"/>
      <c r="F348"/>
      <c r="G348"/>
      <c r="P348"/>
    </row>
    <row r="349" spans="3:16">
      <c r="C349"/>
      <c r="D349" s="450"/>
      <c r="E349" s="450"/>
      <c r="F349"/>
      <c r="G349"/>
      <c r="P349"/>
    </row>
    <row r="350" spans="3:16">
      <c r="C350"/>
      <c r="D350" s="450"/>
      <c r="E350" s="450"/>
      <c r="F350"/>
      <c r="G350"/>
      <c r="P350"/>
    </row>
    <row r="351" spans="3:16">
      <c r="C351"/>
      <c r="D351" s="450"/>
      <c r="E351" s="450"/>
      <c r="F351"/>
      <c r="G351"/>
      <c r="P351"/>
    </row>
    <row r="352" spans="3:16">
      <c r="C352"/>
      <c r="D352" s="450"/>
      <c r="E352" s="450"/>
      <c r="F352"/>
      <c r="G352"/>
      <c r="P352"/>
    </row>
    <row r="353" spans="3:16">
      <c r="C353"/>
      <c r="D353" s="450"/>
      <c r="E353" s="450"/>
      <c r="F353"/>
      <c r="G353"/>
      <c r="P353"/>
    </row>
    <row r="354" spans="3:16">
      <c r="C354"/>
      <c r="D354" s="450"/>
      <c r="E354" s="450"/>
      <c r="F354"/>
      <c r="G354"/>
      <c r="P354"/>
    </row>
    <row r="355" spans="3:16">
      <c r="C355"/>
      <c r="D355" s="450"/>
      <c r="E355" s="450"/>
      <c r="F355"/>
      <c r="G355"/>
      <c r="P355"/>
    </row>
    <row r="356" spans="3:16">
      <c r="C356"/>
      <c r="D356" s="450"/>
      <c r="E356" s="450"/>
      <c r="F356"/>
      <c r="G356"/>
      <c r="P356"/>
    </row>
    <row r="357" spans="3:16">
      <c r="C357"/>
      <c r="D357" s="450"/>
      <c r="E357" s="450"/>
      <c r="F357"/>
      <c r="G357"/>
      <c r="P357"/>
    </row>
    <row r="358" spans="3:16">
      <c r="C358"/>
      <c r="D358" s="450"/>
      <c r="E358" s="450"/>
      <c r="F358"/>
      <c r="G358"/>
      <c r="P358"/>
    </row>
    <row r="359" spans="3:16">
      <c r="C359"/>
      <c r="D359" s="450"/>
      <c r="E359" s="450"/>
      <c r="F359"/>
      <c r="G359"/>
      <c r="P359"/>
    </row>
    <row r="360" spans="3:16">
      <c r="C360"/>
      <c r="D360" s="450"/>
      <c r="E360" s="450"/>
      <c r="F360"/>
      <c r="G360"/>
      <c r="P360"/>
    </row>
    <row r="361" spans="3:16">
      <c r="C361"/>
      <c r="D361" s="450"/>
      <c r="E361" s="450"/>
      <c r="F361"/>
      <c r="G361"/>
      <c r="P361"/>
    </row>
    <row r="362" spans="3:16">
      <c r="C362"/>
      <c r="D362" s="450"/>
      <c r="E362" s="450"/>
      <c r="F362"/>
      <c r="G362"/>
      <c r="P362"/>
    </row>
    <row r="363" spans="3:16">
      <c r="C363"/>
      <c r="D363" s="450"/>
      <c r="E363" s="450"/>
      <c r="F363"/>
      <c r="G363"/>
      <c r="P363"/>
    </row>
    <row r="364" spans="3:16">
      <c r="C364"/>
      <c r="D364" s="450"/>
      <c r="E364" s="450"/>
      <c r="F364"/>
      <c r="G364"/>
      <c r="P364"/>
    </row>
    <row r="365" spans="3:16">
      <c r="C365"/>
      <c r="D365" s="450"/>
      <c r="E365" s="450"/>
      <c r="F365"/>
      <c r="G365"/>
      <c r="P365"/>
    </row>
    <row r="366" spans="3:16">
      <c r="C366"/>
      <c r="D366" s="450"/>
      <c r="E366" s="450"/>
      <c r="F366"/>
      <c r="G366"/>
      <c r="P366"/>
    </row>
    <row r="367" spans="3:16">
      <c r="C367"/>
      <c r="D367" s="450"/>
      <c r="E367" s="450"/>
      <c r="F367"/>
      <c r="G367"/>
      <c r="P367"/>
    </row>
    <row r="368" spans="3:16">
      <c r="C368"/>
      <c r="D368" s="450"/>
      <c r="E368" s="450"/>
      <c r="F368"/>
      <c r="G368"/>
      <c r="P368"/>
    </row>
    <row r="369" spans="3:16">
      <c r="C369"/>
      <c r="D369" s="450"/>
      <c r="E369" s="450"/>
      <c r="F369"/>
      <c r="G369"/>
      <c r="P369"/>
    </row>
    <row r="370" spans="3:16">
      <c r="C370"/>
      <c r="D370" s="450"/>
      <c r="E370" s="450"/>
      <c r="F370"/>
      <c r="G370"/>
      <c r="P370"/>
    </row>
    <row r="371" spans="3:16">
      <c r="C371"/>
      <c r="D371" s="450"/>
      <c r="E371" s="450"/>
      <c r="F371"/>
      <c r="G371"/>
      <c r="P371"/>
    </row>
    <row r="372" spans="3:16">
      <c r="C372"/>
      <c r="D372" s="450"/>
      <c r="E372" s="450"/>
      <c r="F372"/>
      <c r="G372"/>
      <c r="P372"/>
    </row>
    <row r="373" spans="3:16">
      <c r="C373"/>
      <c r="D373" s="450"/>
      <c r="E373" s="450"/>
      <c r="F373"/>
      <c r="G373"/>
      <c r="P373"/>
    </row>
    <row r="374" spans="3:16">
      <c r="C374"/>
      <c r="D374" s="450"/>
      <c r="E374" s="450"/>
      <c r="F374"/>
      <c r="G374"/>
      <c r="P374"/>
    </row>
    <row r="375" spans="3:16">
      <c r="C375"/>
      <c r="D375" s="450"/>
      <c r="E375" s="450"/>
      <c r="F375"/>
      <c r="G375"/>
      <c r="P375"/>
    </row>
    <row r="376" spans="3:16">
      <c r="C376"/>
      <c r="D376" s="450"/>
      <c r="E376" s="450"/>
      <c r="F376"/>
      <c r="G376"/>
      <c r="P376"/>
    </row>
    <row r="377" spans="3:16">
      <c r="C377"/>
      <c r="D377" s="450"/>
      <c r="E377" s="450"/>
      <c r="F377"/>
      <c r="G377"/>
      <c r="P377"/>
    </row>
    <row r="378" spans="3:16">
      <c r="C378"/>
      <c r="D378" s="450"/>
      <c r="E378" s="450"/>
      <c r="F378"/>
      <c r="G378"/>
      <c r="P378"/>
    </row>
    <row r="379" spans="3:16">
      <c r="C379"/>
      <c r="D379" s="450"/>
      <c r="E379" s="450"/>
      <c r="F379"/>
      <c r="G379"/>
      <c r="P379"/>
    </row>
    <row r="380" spans="3:16">
      <c r="C380"/>
      <c r="D380" s="450"/>
      <c r="E380" s="450"/>
      <c r="F380"/>
      <c r="G380"/>
      <c r="P380"/>
    </row>
    <row r="381" spans="3:16">
      <c r="C381"/>
      <c r="D381" s="450"/>
      <c r="E381" s="450"/>
      <c r="F381"/>
      <c r="G381"/>
      <c r="P381"/>
    </row>
    <row r="382" spans="3:16">
      <c r="C382"/>
      <c r="D382" s="450"/>
      <c r="E382" s="450"/>
      <c r="F382"/>
      <c r="G382"/>
      <c r="P382"/>
    </row>
    <row r="383" spans="3:16">
      <c r="C383"/>
      <c r="D383" s="450"/>
      <c r="E383" s="450"/>
      <c r="F383"/>
      <c r="G383"/>
      <c r="P383"/>
    </row>
    <row r="384" spans="3:16">
      <c r="C384"/>
      <c r="D384" s="450"/>
      <c r="E384" s="450"/>
      <c r="F384"/>
      <c r="G384"/>
      <c r="P384"/>
    </row>
    <row r="385" spans="3:16">
      <c r="C385"/>
      <c r="D385" s="450"/>
      <c r="E385" s="450"/>
      <c r="F385"/>
      <c r="G385"/>
      <c r="P385"/>
    </row>
    <row r="386" spans="3:16">
      <c r="C386"/>
      <c r="D386" s="450"/>
      <c r="E386" s="450"/>
      <c r="F386"/>
      <c r="G386"/>
      <c r="P386"/>
    </row>
    <row r="387" spans="3:16">
      <c r="C387"/>
      <c r="D387" s="450"/>
      <c r="E387" s="450"/>
      <c r="F387"/>
      <c r="G387"/>
      <c r="P387"/>
    </row>
    <row r="388" spans="3:16">
      <c r="C388"/>
      <c r="D388" s="450"/>
      <c r="E388" s="450"/>
      <c r="F388"/>
      <c r="G388"/>
      <c r="P388"/>
    </row>
    <row r="389" spans="3:16">
      <c r="C389"/>
      <c r="D389" s="450"/>
      <c r="E389" s="450"/>
      <c r="F389"/>
      <c r="G389"/>
      <c r="P389"/>
    </row>
    <row r="390" spans="3:16">
      <c r="C390"/>
      <c r="D390" s="450"/>
      <c r="E390" s="450"/>
      <c r="F390"/>
      <c r="G390"/>
      <c r="P390"/>
    </row>
    <row r="391" spans="3:16">
      <c r="C391"/>
      <c r="D391" s="450"/>
      <c r="E391" s="450"/>
      <c r="F391"/>
      <c r="G391"/>
      <c r="P391"/>
    </row>
    <row r="392" spans="3:16">
      <c r="C392"/>
      <c r="D392" s="450"/>
      <c r="E392" s="450"/>
      <c r="F392"/>
      <c r="G392"/>
      <c r="P392"/>
    </row>
    <row r="393" spans="3:16">
      <c r="C393"/>
      <c r="D393" s="450"/>
      <c r="E393" s="450"/>
      <c r="F393"/>
      <c r="G393"/>
      <c r="P393"/>
    </row>
    <row r="394" spans="3:16">
      <c r="C394"/>
      <c r="D394" s="450"/>
      <c r="E394" s="450"/>
      <c r="F394"/>
      <c r="G394"/>
      <c r="P394"/>
    </row>
    <row r="395" spans="3:16">
      <c r="C395"/>
      <c r="D395" s="450"/>
      <c r="E395" s="450"/>
      <c r="F395"/>
      <c r="G395"/>
      <c r="P395"/>
    </row>
    <row r="396" spans="3:16">
      <c r="C396"/>
      <c r="D396" s="450"/>
      <c r="E396" s="450"/>
      <c r="F396"/>
      <c r="G396"/>
      <c r="P396"/>
    </row>
    <row r="397" spans="3:16">
      <c r="C397"/>
      <c r="D397" s="450"/>
      <c r="E397" s="450"/>
      <c r="F397"/>
      <c r="G397"/>
      <c r="P397"/>
    </row>
    <row r="398" spans="3:16">
      <c r="C398"/>
      <c r="D398" s="450"/>
      <c r="E398" s="450"/>
      <c r="F398"/>
      <c r="G398"/>
      <c r="P398"/>
    </row>
    <row r="399" spans="3:16">
      <c r="C399"/>
      <c r="D399" s="450"/>
      <c r="E399" s="450"/>
      <c r="F399"/>
      <c r="G399"/>
      <c r="P399"/>
    </row>
    <row r="400" spans="3:16">
      <c r="C400"/>
      <c r="D400" s="450"/>
      <c r="E400" s="450"/>
      <c r="F400"/>
      <c r="G400"/>
      <c r="P400"/>
    </row>
    <row r="401" spans="3:16">
      <c r="C401"/>
      <c r="D401" s="450"/>
      <c r="E401" s="450"/>
      <c r="F401"/>
      <c r="G401"/>
      <c r="P401"/>
    </row>
    <row r="402" spans="3:16">
      <c r="C402"/>
      <c r="D402" s="450"/>
      <c r="E402" s="450"/>
      <c r="F402"/>
      <c r="G402"/>
      <c r="P402"/>
    </row>
    <row r="403" spans="3:16">
      <c r="C403"/>
      <c r="D403" s="450"/>
      <c r="E403" s="450"/>
      <c r="F403"/>
      <c r="G403"/>
      <c r="P403"/>
    </row>
    <row r="404" spans="3:16">
      <c r="C404"/>
      <c r="D404" s="450"/>
      <c r="E404" s="450"/>
      <c r="F404"/>
      <c r="G404"/>
      <c r="P404"/>
    </row>
    <row r="405" spans="3:16">
      <c r="C405"/>
      <c r="D405" s="450"/>
      <c r="E405" s="450"/>
      <c r="F405"/>
      <c r="G405"/>
      <c r="P405"/>
    </row>
    <row r="406" spans="3:16">
      <c r="C406"/>
      <c r="D406" s="450"/>
      <c r="E406" s="450"/>
      <c r="F406"/>
      <c r="G406"/>
      <c r="P406"/>
    </row>
    <row r="407" spans="3:16">
      <c r="C407"/>
      <c r="D407" s="450"/>
      <c r="E407" s="450"/>
      <c r="F407"/>
      <c r="G407"/>
      <c r="P407"/>
    </row>
    <row r="408" spans="3:16">
      <c r="C408"/>
      <c r="D408" s="450"/>
      <c r="E408" s="450"/>
      <c r="F408"/>
      <c r="G408"/>
      <c r="P408"/>
    </row>
    <row r="409" spans="3:16">
      <c r="C409"/>
      <c r="D409" s="450"/>
      <c r="E409" s="450"/>
      <c r="F409"/>
      <c r="G409"/>
      <c r="P409"/>
    </row>
    <row r="410" spans="3:16">
      <c r="C410"/>
      <c r="D410" s="450"/>
      <c r="E410" s="450"/>
      <c r="F410"/>
      <c r="G410"/>
      <c r="P410"/>
    </row>
    <row r="411" spans="3:16">
      <c r="C411"/>
      <c r="D411" s="450"/>
      <c r="E411" s="450"/>
      <c r="F411"/>
      <c r="G411"/>
      <c r="P411"/>
    </row>
    <row r="412" spans="3:16">
      <c r="C412"/>
      <c r="D412" s="450"/>
      <c r="E412" s="450"/>
      <c r="F412"/>
      <c r="G412"/>
      <c r="P412"/>
    </row>
    <row r="413" spans="3:16">
      <c r="C413"/>
      <c r="D413" s="450"/>
      <c r="E413" s="450"/>
      <c r="F413"/>
      <c r="G413"/>
      <c r="P413"/>
    </row>
    <row r="414" spans="3:16">
      <c r="C414"/>
      <c r="D414" s="450"/>
      <c r="E414" s="450"/>
      <c r="F414"/>
      <c r="G414"/>
      <c r="P414"/>
    </row>
    <row r="415" spans="3:16">
      <c r="C415"/>
      <c r="D415" s="450"/>
      <c r="E415" s="450"/>
      <c r="F415"/>
      <c r="G415"/>
      <c r="P415"/>
    </row>
    <row r="416" spans="3:16">
      <c r="C416"/>
      <c r="D416" s="450"/>
      <c r="E416" s="450"/>
      <c r="F416"/>
      <c r="G416"/>
      <c r="P416"/>
    </row>
    <row r="417" spans="3:16">
      <c r="C417"/>
      <c r="D417" s="450"/>
      <c r="E417" s="450"/>
      <c r="F417"/>
      <c r="G417"/>
      <c r="P417"/>
    </row>
    <row r="418" spans="3:16">
      <c r="C418"/>
      <c r="D418" s="450"/>
      <c r="E418" s="450"/>
      <c r="F418"/>
      <c r="G418"/>
      <c r="P418"/>
    </row>
    <row r="419" spans="3:16">
      <c r="C419"/>
      <c r="D419" s="450"/>
      <c r="E419" s="450"/>
      <c r="F419"/>
      <c r="G419"/>
      <c r="P419"/>
    </row>
    <row r="420" spans="3:16">
      <c r="C420"/>
      <c r="D420" s="450"/>
      <c r="E420" s="450"/>
      <c r="F420"/>
      <c r="G420"/>
      <c r="P420"/>
    </row>
    <row r="421" spans="3:16">
      <c r="C421"/>
      <c r="D421" s="450"/>
      <c r="E421" s="450"/>
      <c r="F421"/>
      <c r="G421"/>
      <c r="P421"/>
    </row>
    <row r="422" spans="3:16">
      <c r="C422"/>
      <c r="D422" s="450"/>
      <c r="E422" s="450"/>
      <c r="F422"/>
      <c r="G422"/>
      <c r="P422"/>
    </row>
    <row r="423" spans="3:16">
      <c r="C423"/>
      <c r="D423" s="450"/>
      <c r="E423" s="450"/>
      <c r="F423"/>
      <c r="G423"/>
      <c r="P423"/>
    </row>
    <row r="424" spans="3:16">
      <c r="C424"/>
      <c r="D424" s="450"/>
      <c r="E424" s="450"/>
      <c r="F424"/>
      <c r="G424"/>
      <c r="P424"/>
    </row>
    <row r="425" spans="3:16">
      <c r="C425"/>
      <c r="D425" s="450"/>
      <c r="E425" s="450"/>
      <c r="F425"/>
      <c r="G425"/>
      <c r="P425"/>
    </row>
    <row r="426" spans="3:16">
      <c r="C426"/>
      <c r="D426" s="450"/>
      <c r="E426" s="450"/>
      <c r="F426"/>
      <c r="G426"/>
      <c r="P426"/>
    </row>
    <row r="427" spans="3:16">
      <c r="C427"/>
      <c r="D427" s="450"/>
      <c r="E427" s="450"/>
      <c r="F427"/>
      <c r="G427"/>
      <c r="P427"/>
    </row>
    <row r="428" spans="3:16">
      <c r="C428"/>
      <c r="D428" s="450"/>
      <c r="E428" s="450"/>
      <c r="F428"/>
      <c r="G428"/>
      <c r="P428"/>
    </row>
    <row r="429" spans="3:16">
      <c r="C429"/>
      <c r="D429" s="450"/>
      <c r="E429" s="450"/>
      <c r="F429"/>
      <c r="G429"/>
      <c r="P429"/>
    </row>
    <row r="430" spans="3:16">
      <c r="C430"/>
      <c r="D430" s="450"/>
      <c r="E430" s="450"/>
      <c r="F430"/>
      <c r="G430"/>
      <c r="P430"/>
    </row>
    <row r="431" spans="3:16">
      <c r="C431"/>
      <c r="D431" s="450"/>
      <c r="E431" s="450"/>
      <c r="F431"/>
      <c r="G431"/>
      <c r="P431"/>
    </row>
    <row r="432" spans="3:16">
      <c r="C432"/>
      <c r="D432" s="450"/>
      <c r="E432" s="450"/>
      <c r="F432"/>
      <c r="G432"/>
      <c r="P432"/>
    </row>
    <row r="433" spans="3:16">
      <c r="C433"/>
      <c r="D433" s="450"/>
      <c r="E433" s="450"/>
      <c r="F433"/>
      <c r="G433"/>
      <c r="P433"/>
    </row>
    <row r="434" spans="3:16">
      <c r="C434"/>
      <c r="D434" s="450"/>
      <c r="E434" s="450"/>
      <c r="F434"/>
      <c r="G434"/>
      <c r="P434"/>
    </row>
    <row r="435" spans="3:16">
      <c r="C435"/>
      <c r="D435" s="450"/>
      <c r="E435" s="450"/>
      <c r="F435"/>
      <c r="G435"/>
      <c r="P435"/>
    </row>
    <row r="436" spans="3:16">
      <c r="C436"/>
      <c r="D436" s="450"/>
      <c r="E436" s="450"/>
      <c r="F436"/>
      <c r="G436"/>
      <c r="P436"/>
    </row>
    <row r="437" spans="3:16">
      <c r="C437"/>
      <c r="D437" s="450"/>
      <c r="E437" s="450"/>
      <c r="F437"/>
      <c r="G437"/>
      <c r="P437"/>
    </row>
    <row r="438" spans="3:16">
      <c r="C438"/>
      <c r="D438" s="450"/>
      <c r="E438" s="450"/>
      <c r="F438"/>
      <c r="G438"/>
      <c r="P438"/>
    </row>
    <row r="439" spans="3:16">
      <c r="C439"/>
      <c r="D439" s="450"/>
      <c r="E439" s="450"/>
      <c r="F439"/>
      <c r="G439"/>
      <c r="P439"/>
    </row>
    <row r="440" spans="3:16">
      <c r="C440"/>
      <c r="D440" s="450"/>
      <c r="E440" s="450"/>
      <c r="F440"/>
      <c r="G440"/>
      <c r="P440"/>
    </row>
    <row r="441" spans="3:16">
      <c r="C441"/>
      <c r="D441" s="450"/>
      <c r="E441" s="450"/>
      <c r="F441"/>
      <c r="G441"/>
      <c r="P441"/>
    </row>
    <row r="442" spans="3:16">
      <c r="C442"/>
      <c r="D442" s="450"/>
      <c r="E442" s="450"/>
      <c r="F442"/>
      <c r="G442"/>
      <c r="P442"/>
    </row>
    <row r="443" spans="3:16">
      <c r="C443"/>
      <c r="D443" s="450"/>
      <c r="E443" s="450"/>
      <c r="F443"/>
      <c r="G443"/>
      <c r="P443"/>
    </row>
    <row r="444" spans="3:16">
      <c r="C444"/>
      <c r="D444" s="450"/>
      <c r="E444" s="450"/>
      <c r="F444"/>
      <c r="G444"/>
      <c r="P444"/>
    </row>
    <row r="445" spans="3:16">
      <c r="C445"/>
      <c r="D445" s="450"/>
      <c r="E445" s="450"/>
      <c r="F445"/>
      <c r="G445"/>
      <c r="P445"/>
    </row>
    <row r="446" spans="3:16">
      <c r="C446"/>
      <c r="D446" s="450"/>
      <c r="E446" s="450"/>
      <c r="F446"/>
      <c r="G446"/>
      <c r="P446"/>
    </row>
    <row r="447" spans="3:16">
      <c r="C447"/>
      <c r="D447" s="450"/>
      <c r="E447" s="450"/>
      <c r="F447"/>
      <c r="G447"/>
      <c r="P447"/>
    </row>
    <row r="448" spans="3:16">
      <c r="C448"/>
      <c r="D448" s="450"/>
      <c r="E448" s="450"/>
      <c r="F448"/>
      <c r="G448"/>
      <c r="P448"/>
    </row>
    <row r="449" spans="3:16">
      <c r="C449"/>
      <c r="D449" s="450"/>
      <c r="E449" s="450"/>
      <c r="F449"/>
      <c r="G449"/>
      <c r="P449"/>
    </row>
    <row r="450" spans="3:16">
      <c r="C450"/>
      <c r="D450" s="450"/>
      <c r="E450" s="450"/>
      <c r="F450"/>
      <c r="G450"/>
      <c r="P450"/>
    </row>
    <row r="451" spans="3:16">
      <c r="C451"/>
      <c r="D451" s="450"/>
      <c r="E451" s="450"/>
      <c r="F451"/>
      <c r="G451"/>
      <c r="P451"/>
    </row>
    <row r="452" spans="3:16">
      <c r="C452"/>
      <c r="D452" s="450"/>
      <c r="E452" s="450"/>
      <c r="F452"/>
      <c r="G452"/>
      <c r="P452"/>
    </row>
    <row r="453" spans="3:16">
      <c r="C453"/>
      <c r="D453" s="450"/>
      <c r="E453" s="450"/>
      <c r="F453"/>
      <c r="G453"/>
      <c r="P453"/>
    </row>
    <row r="454" spans="3:16">
      <c r="C454"/>
      <c r="D454" s="450"/>
      <c r="E454" s="450"/>
      <c r="F454"/>
      <c r="G454"/>
      <c r="P454"/>
    </row>
    <row r="455" spans="3:16">
      <c r="C455"/>
      <c r="D455" s="450"/>
      <c r="E455" s="450"/>
      <c r="F455"/>
      <c r="G455"/>
      <c r="P455"/>
    </row>
    <row r="456" spans="3:16">
      <c r="C456"/>
      <c r="D456" s="450"/>
      <c r="E456" s="450"/>
      <c r="F456"/>
      <c r="G456"/>
      <c r="P456"/>
    </row>
    <row r="457" spans="3:16">
      <c r="C457"/>
      <c r="D457" s="450"/>
      <c r="E457" s="450"/>
      <c r="F457"/>
      <c r="G457"/>
      <c r="P457"/>
    </row>
    <row r="458" spans="3:16">
      <c r="C458"/>
      <c r="D458" s="450"/>
      <c r="E458" s="450"/>
      <c r="F458"/>
      <c r="G458"/>
      <c r="P458"/>
    </row>
    <row r="459" spans="3:16">
      <c r="C459"/>
      <c r="D459" s="450"/>
      <c r="E459" s="450"/>
      <c r="F459"/>
      <c r="G459"/>
      <c r="P459"/>
    </row>
    <row r="460" spans="3:16">
      <c r="C460"/>
      <c r="D460" s="450"/>
      <c r="E460" s="450"/>
      <c r="F460"/>
      <c r="G460"/>
      <c r="P460"/>
    </row>
    <row r="461" spans="3:16">
      <c r="C461"/>
      <c r="D461" s="450"/>
      <c r="E461" s="450"/>
      <c r="F461"/>
      <c r="G461"/>
      <c r="P461"/>
    </row>
    <row r="462" spans="3:16">
      <c r="C462"/>
      <c r="D462" s="450"/>
      <c r="E462" s="450"/>
      <c r="F462"/>
      <c r="G462"/>
      <c r="P462"/>
    </row>
    <row r="463" spans="3:16">
      <c r="C463"/>
      <c r="D463" s="450"/>
      <c r="E463" s="450"/>
      <c r="F463"/>
      <c r="G463"/>
      <c r="P463"/>
    </row>
    <row r="464" spans="3:16">
      <c r="C464"/>
      <c r="D464" s="450"/>
      <c r="E464" s="450"/>
      <c r="F464"/>
      <c r="G464"/>
      <c r="P464"/>
    </row>
    <row r="465" spans="3:16">
      <c r="C465"/>
      <c r="D465" s="450"/>
      <c r="E465" s="450"/>
      <c r="F465"/>
      <c r="G465"/>
      <c r="P465"/>
    </row>
    <row r="466" spans="3:16">
      <c r="C466"/>
      <c r="D466" s="450"/>
      <c r="E466" s="450"/>
      <c r="F466"/>
      <c r="G466"/>
      <c r="P466"/>
    </row>
    <row r="467" spans="3:16">
      <c r="C467"/>
      <c r="D467" s="450"/>
      <c r="E467" s="450"/>
      <c r="F467"/>
      <c r="G467"/>
      <c r="P467"/>
    </row>
    <row r="468" spans="3:16">
      <c r="C468"/>
      <c r="D468" s="450"/>
      <c r="E468" s="450"/>
      <c r="F468"/>
      <c r="G468"/>
      <c r="P468"/>
    </row>
    <row r="469" spans="3:16">
      <c r="C469"/>
      <c r="D469" s="450"/>
      <c r="E469" s="450"/>
      <c r="F469"/>
      <c r="G469"/>
      <c r="P469"/>
    </row>
    <row r="470" spans="3:16">
      <c r="C470"/>
      <c r="D470" s="450"/>
      <c r="E470" s="450"/>
      <c r="F470"/>
      <c r="G470"/>
      <c r="P470"/>
    </row>
    <row r="471" spans="3:16">
      <c r="C471"/>
      <c r="D471" s="450"/>
      <c r="E471" s="450"/>
      <c r="F471"/>
      <c r="G471"/>
      <c r="P471"/>
    </row>
    <row r="472" spans="3:16">
      <c r="C472"/>
      <c r="D472" s="450"/>
      <c r="E472" s="450"/>
      <c r="F472"/>
      <c r="G472"/>
      <c r="P472"/>
    </row>
    <row r="473" spans="3:16">
      <c r="C473"/>
      <c r="D473" s="450"/>
      <c r="E473" s="450"/>
      <c r="F473"/>
      <c r="G473"/>
      <c r="P473"/>
    </row>
    <row r="474" spans="3:16">
      <c r="C474"/>
      <c r="D474" s="450"/>
      <c r="E474" s="450"/>
      <c r="F474"/>
      <c r="G474"/>
      <c r="P474"/>
    </row>
    <row r="475" spans="3:16">
      <c r="C475"/>
      <c r="D475" s="450"/>
      <c r="E475" s="450"/>
      <c r="F475"/>
      <c r="G475"/>
      <c r="P475"/>
    </row>
    <row r="476" spans="3:16">
      <c r="C476"/>
      <c r="D476" s="450"/>
      <c r="E476" s="450"/>
      <c r="F476"/>
      <c r="G476"/>
      <c r="P476"/>
    </row>
    <row r="477" spans="3:16">
      <c r="C477"/>
      <c r="D477" s="450"/>
      <c r="E477" s="450"/>
      <c r="F477"/>
      <c r="G477"/>
      <c r="P477"/>
    </row>
    <row r="478" spans="3:16">
      <c r="C478"/>
      <c r="D478" s="450"/>
      <c r="E478" s="450"/>
      <c r="F478"/>
      <c r="G478"/>
      <c r="P478"/>
    </row>
    <row r="479" spans="3:16">
      <c r="C479"/>
      <c r="D479" s="450"/>
      <c r="E479" s="450"/>
      <c r="F479"/>
      <c r="G479"/>
      <c r="P479"/>
    </row>
    <row r="480" spans="3:16">
      <c r="C480"/>
      <c r="D480" s="450"/>
      <c r="E480" s="450"/>
      <c r="F480"/>
      <c r="G480"/>
      <c r="P480"/>
    </row>
    <row r="481" spans="3:16">
      <c r="C481"/>
      <c r="D481" s="450"/>
      <c r="E481" s="450"/>
      <c r="F481"/>
      <c r="G481"/>
      <c r="P481"/>
    </row>
    <row r="482" spans="3:16">
      <c r="C482"/>
      <c r="D482" s="450"/>
      <c r="E482" s="450"/>
      <c r="F482"/>
      <c r="G482"/>
      <c r="P482"/>
    </row>
    <row r="483" spans="3:16">
      <c r="C483"/>
      <c r="D483" s="450"/>
      <c r="E483" s="450"/>
      <c r="F483"/>
      <c r="G483"/>
      <c r="P483"/>
    </row>
    <row r="484" spans="3:16">
      <c r="C484"/>
      <c r="D484" s="450"/>
      <c r="E484" s="450"/>
      <c r="F484"/>
      <c r="G484"/>
      <c r="P484"/>
    </row>
    <row r="485" spans="3:16">
      <c r="C485"/>
      <c r="D485" s="450"/>
      <c r="E485" s="450"/>
      <c r="F485"/>
      <c r="G485"/>
      <c r="P485"/>
    </row>
    <row r="486" spans="3:16">
      <c r="C486"/>
      <c r="D486" s="450"/>
      <c r="E486" s="450"/>
      <c r="F486"/>
      <c r="G486"/>
      <c r="P486"/>
    </row>
    <row r="487" spans="3:16">
      <c r="C487"/>
      <c r="D487" s="450"/>
      <c r="E487" s="450"/>
      <c r="F487"/>
      <c r="G487"/>
      <c r="P487"/>
    </row>
    <row r="488" spans="3:16">
      <c r="C488"/>
      <c r="D488" s="450"/>
      <c r="E488" s="450"/>
      <c r="F488"/>
      <c r="G488"/>
      <c r="P488"/>
    </row>
    <row r="489" spans="3:16">
      <c r="C489"/>
      <c r="D489" s="450"/>
      <c r="E489" s="450"/>
      <c r="F489"/>
      <c r="G489"/>
      <c r="P489"/>
    </row>
    <row r="490" spans="3:16">
      <c r="C490"/>
      <c r="D490" s="450"/>
      <c r="E490" s="450"/>
      <c r="F490"/>
      <c r="G490"/>
      <c r="P490"/>
    </row>
    <row r="491" spans="3:16">
      <c r="C491"/>
      <c r="D491" s="450"/>
      <c r="E491" s="450"/>
      <c r="F491"/>
      <c r="G491"/>
      <c r="P491"/>
    </row>
    <row r="492" spans="3:16">
      <c r="C492"/>
      <c r="D492" s="450"/>
      <c r="E492" s="450"/>
      <c r="F492"/>
      <c r="G492"/>
      <c r="P492"/>
    </row>
    <row r="493" spans="3:16">
      <c r="C493"/>
      <c r="D493" s="450"/>
      <c r="E493" s="450"/>
      <c r="F493"/>
      <c r="G493"/>
      <c r="P493"/>
    </row>
    <row r="494" spans="3:16">
      <c r="C494"/>
      <c r="D494" s="450"/>
      <c r="E494" s="450"/>
      <c r="F494"/>
      <c r="G494"/>
      <c r="P494"/>
    </row>
    <row r="495" spans="3:16">
      <c r="C495"/>
      <c r="D495" s="450"/>
      <c r="E495" s="450"/>
      <c r="F495"/>
      <c r="G495"/>
      <c r="P495"/>
    </row>
    <row r="496" spans="3:16">
      <c r="C496"/>
      <c r="D496" s="450"/>
      <c r="E496" s="450"/>
      <c r="F496"/>
      <c r="G496"/>
      <c r="P496"/>
    </row>
    <row r="497" spans="3:16">
      <c r="C497"/>
      <c r="D497" s="450"/>
      <c r="E497" s="450"/>
      <c r="F497"/>
      <c r="G497"/>
      <c r="P497"/>
    </row>
    <row r="498" spans="3:16">
      <c r="C498"/>
      <c r="D498" s="450"/>
      <c r="E498" s="450"/>
      <c r="F498"/>
      <c r="G498"/>
      <c r="P498"/>
    </row>
    <row r="499" spans="3:16">
      <c r="C499"/>
      <c r="D499" s="450"/>
      <c r="E499" s="450"/>
      <c r="F499"/>
      <c r="G499"/>
      <c r="P499"/>
    </row>
    <row r="500" spans="3:16">
      <c r="C500"/>
      <c r="D500" s="450"/>
      <c r="E500" s="450"/>
      <c r="F500"/>
      <c r="G500"/>
      <c r="P500"/>
    </row>
    <row r="501" spans="3:16">
      <c r="C501"/>
      <c r="D501" s="450"/>
      <c r="E501" s="450"/>
      <c r="F501"/>
      <c r="G501"/>
      <c r="P501"/>
    </row>
    <row r="502" spans="3:16">
      <c r="C502"/>
      <c r="D502" s="450"/>
      <c r="E502" s="450"/>
      <c r="F502"/>
      <c r="G502"/>
      <c r="P502"/>
    </row>
    <row r="503" spans="3:16">
      <c r="C503"/>
      <c r="D503" s="450"/>
      <c r="E503" s="450"/>
      <c r="F503"/>
      <c r="G503"/>
      <c r="P503"/>
    </row>
    <row r="504" spans="3:16">
      <c r="C504"/>
      <c r="D504" s="450"/>
      <c r="E504" s="450"/>
      <c r="F504"/>
      <c r="G504"/>
      <c r="P504"/>
    </row>
    <row r="505" spans="3:16">
      <c r="C505"/>
      <c r="D505" s="450"/>
      <c r="E505" s="450"/>
      <c r="F505"/>
      <c r="G505"/>
      <c r="P505"/>
    </row>
    <row r="506" spans="3:16">
      <c r="C506"/>
      <c r="D506" s="450"/>
      <c r="E506" s="450"/>
      <c r="F506"/>
      <c r="G506"/>
      <c r="P506"/>
    </row>
    <row r="507" spans="3:16">
      <c r="C507"/>
      <c r="D507" s="450"/>
      <c r="E507" s="450"/>
      <c r="F507"/>
      <c r="G507"/>
      <c r="P507"/>
    </row>
    <row r="508" spans="3:16">
      <c r="C508"/>
      <c r="D508" s="450"/>
      <c r="E508" s="450"/>
      <c r="F508"/>
      <c r="G508"/>
      <c r="P508"/>
    </row>
    <row r="509" spans="3:16">
      <c r="C509"/>
      <c r="D509" s="450"/>
      <c r="E509" s="450"/>
      <c r="F509"/>
      <c r="G509"/>
      <c r="P509"/>
    </row>
    <row r="510" spans="3:16">
      <c r="C510"/>
      <c r="D510" s="450"/>
      <c r="E510" s="450"/>
      <c r="F510"/>
      <c r="G510"/>
      <c r="P510"/>
    </row>
    <row r="511" spans="3:16">
      <c r="C511"/>
      <c r="D511" s="450"/>
      <c r="E511" s="450"/>
      <c r="F511"/>
      <c r="G511"/>
      <c r="P511"/>
    </row>
    <row r="512" spans="3:16">
      <c r="C512"/>
      <c r="D512" s="450"/>
      <c r="E512" s="450"/>
      <c r="F512"/>
      <c r="G512"/>
      <c r="P512"/>
    </row>
    <row r="513" spans="3:16">
      <c r="C513"/>
      <c r="D513" s="450"/>
      <c r="E513" s="450"/>
      <c r="F513"/>
      <c r="G513"/>
      <c r="P513"/>
    </row>
    <row r="514" spans="3:16">
      <c r="C514"/>
      <c r="D514" s="450"/>
      <c r="E514" s="450"/>
      <c r="F514"/>
      <c r="G514"/>
      <c r="P514"/>
    </row>
    <row r="515" spans="3:16">
      <c r="C515"/>
      <c r="D515" s="450"/>
      <c r="E515" s="450"/>
      <c r="F515"/>
      <c r="G515"/>
      <c r="P515"/>
    </row>
    <row r="516" spans="3:16">
      <c r="C516"/>
      <c r="D516" s="450"/>
      <c r="E516" s="450"/>
      <c r="F516"/>
      <c r="G516"/>
      <c r="P516"/>
    </row>
    <row r="517" spans="3:16">
      <c r="C517"/>
      <c r="D517" s="450"/>
      <c r="E517" s="450"/>
      <c r="F517"/>
      <c r="G517"/>
      <c r="P517"/>
    </row>
    <row r="518" spans="3:16">
      <c r="C518"/>
      <c r="D518" s="450"/>
      <c r="E518" s="450"/>
      <c r="F518"/>
      <c r="G518"/>
      <c r="P518"/>
    </row>
    <row r="519" spans="3:16">
      <c r="C519"/>
      <c r="D519" s="450"/>
      <c r="E519" s="450"/>
      <c r="F519"/>
      <c r="G519"/>
      <c r="P519"/>
    </row>
    <row r="520" spans="3:16">
      <c r="C520"/>
      <c r="D520" s="450"/>
      <c r="E520" s="450"/>
      <c r="F520"/>
      <c r="G520"/>
      <c r="P520"/>
    </row>
    <row r="521" spans="3:16">
      <c r="C521"/>
      <c r="D521" s="450"/>
      <c r="E521" s="450"/>
      <c r="F521"/>
      <c r="G521"/>
      <c r="P521"/>
    </row>
    <row r="522" spans="3:16">
      <c r="C522"/>
      <c r="D522" s="450"/>
      <c r="E522" s="450"/>
      <c r="F522"/>
      <c r="G522"/>
      <c r="P522"/>
    </row>
    <row r="523" spans="3:16">
      <c r="C523"/>
      <c r="D523" s="450"/>
      <c r="E523" s="450"/>
      <c r="F523"/>
      <c r="G523"/>
      <c r="P523"/>
    </row>
    <row r="524" spans="3:16">
      <c r="C524"/>
      <c r="D524" s="450"/>
      <c r="E524" s="450"/>
      <c r="F524"/>
      <c r="G524"/>
      <c r="P524"/>
    </row>
    <row r="525" spans="3:16">
      <c r="C525"/>
      <c r="D525" s="450"/>
      <c r="E525" s="450"/>
      <c r="F525"/>
      <c r="G525"/>
      <c r="P525"/>
    </row>
    <row r="526" spans="3:16">
      <c r="C526"/>
      <c r="D526" s="450"/>
      <c r="E526" s="450"/>
      <c r="F526"/>
      <c r="G526"/>
      <c r="P526"/>
    </row>
    <row r="527" spans="3:16">
      <c r="C527"/>
      <c r="D527" s="450"/>
      <c r="E527" s="450"/>
      <c r="F527"/>
      <c r="G527"/>
      <c r="P527"/>
    </row>
    <row r="528" spans="3:16">
      <c r="C528"/>
      <c r="D528" s="450"/>
      <c r="E528" s="450"/>
      <c r="F528"/>
      <c r="G528"/>
      <c r="P528"/>
    </row>
    <row r="529" spans="3:16">
      <c r="C529"/>
      <c r="D529" s="450"/>
      <c r="E529" s="450"/>
      <c r="F529"/>
      <c r="G529"/>
      <c r="P529"/>
    </row>
    <row r="530" spans="3:16">
      <c r="C530"/>
      <c r="D530" s="450"/>
      <c r="E530" s="450"/>
      <c r="F530"/>
      <c r="G530"/>
      <c r="P530"/>
    </row>
    <row r="531" spans="3:16">
      <c r="C531"/>
      <c r="D531" s="450"/>
      <c r="E531" s="450"/>
      <c r="F531"/>
      <c r="G531"/>
      <c r="P531"/>
    </row>
    <row r="532" spans="3:16">
      <c r="C532"/>
      <c r="D532" s="450"/>
      <c r="E532" s="450"/>
      <c r="F532"/>
      <c r="G532"/>
      <c r="P532"/>
    </row>
    <row r="533" spans="3:16">
      <c r="C533"/>
      <c r="D533" s="450"/>
      <c r="E533" s="450"/>
      <c r="F533"/>
      <c r="G533"/>
      <c r="P533"/>
    </row>
    <row r="534" spans="3:16">
      <c r="C534"/>
      <c r="D534" s="450"/>
      <c r="E534" s="450"/>
      <c r="F534"/>
      <c r="G534"/>
      <c r="P534"/>
    </row>
    <row r="535" spans="3:16">
      <c r="C535"/>
      <c r="D535" s="450"/>
      <c r="E535" s="450"/>
      <c r="F535"/>
      <c r="G535"/>
      <c r="P535"/>
    </row>
    <row r="536" spans="3:16">
      <c r="C536"/>
      <c r="D536" s="450"/>
      <c r="E536" s="450"/>
      <c r="F536"/>
      <c r="G536"/>
      <c r="P536"/>
    </row>
    <row r="537" spans="3:16">
      <c r="C537"/>
      <c r="D537" s="450"/>
      <c r="E537" s="450"/>
      <c r="F537"/>
      <c r="G537"/>
      <c r="P537"/>
    </row>
    <row r="538" spans="3:16">
      <c r="C538"/>
      <c r="D538" s="450"/>
      <c r="E538" s="450"/>
      <c r="F538"/>
      <c r="G538"/>
      <c r="P538"/>
    </row>
    <row r="539" spans="3:16">
      <c r="C539"/>
      <c r="D539" s="450"/>
      <c r="E539" s="450"/>
      <c r="F539"/>
      <c r="G539"/>
      <c r="P539"/>
    </row>
    <row r="540" spans="3:16">
      <c r="C540"/>
      <c r="D540" s="450"/>
      <c r="E540" s="450"/>
      <c r="F540"/>
      <c r="G540"/>
      <c r="P540"/>
    </row>
    <row r="541" spans="3:16">
      <c r="C541"/>
      <c r="D541" s="450"/>
      <c r="E541" s="450"/>
      <c r="F541"/>
      <c r="G541"/>
      <c r="P541"/>
    </row>
    <row r="542" spans="3:16">
      <c r="C542"/>
      <c r="D542" s="450"/>
      <c r="E542" s="450"/>
      <c r="F542"/>
      <c r="G542"/>
      <c r="P542"/>
    </row>
    <row r="543" spans="3:16">
      <c r="C543"/>
      <c r="D543" s="450"/>
      <c r="E543" s="450"/>
      <c r="F543"/>
      <c r="G543"/>
      <c r="P543"/>
    </row>
    <row r="544" spans="3:16">
      <c r="C544"/>
      <c r="D544" s="450"/>
      <c r="E544" s="450"/>
      <c r="F544"/>
      <c r="G544"/>
      <c r="P544"/>
    </row>
    <row r="545" spans="3:16">
      <c r="C545"/>
      <c r="D545" s="450"/>
      <c r="E545" s="450"/>
      <c r="F545"/>
      <c r="G545"/>
      <c r="P545"/>
    </row>
    <row r="546" spans="3:16">
      <c r="C546"/>
      <c r="D546" s="450"/>
      <c r="E546" s="450"/>
      <c r="F546"/>
      <c r="G546"/>
      <c r="P546"/>
    </row>
    <row r="547" spans="3:16">
      <c r="C547"/>
      <c r="D547" s="450"/>
      <c r="E547" s="450"/>
      <c r="F547"/>
      <c r="G547"/>
      <c r="P547"/>
    </row>
    <row r="548" spans="3:16">
      <c r="C548"/>
      <c r="D548" s="450"/>
      <c r="E548" s="450"/>
      <c r="F548"/>
      <c r="G548"/>
      <c r="P548"/>
    </row>
    <row r="549" spans="3:16">
      <c r="C549"/>
      <c r="D549" s="450"/>
      <c r="E549" s="450"/>
      <c r="F549"/>
      <c r="G549"/>
      <c r="P549"/>
    </row>
    <row r="550" spans="3:16">
      <c r="C550"/>
      <c r="D550" s="450"/>
      <c r="E550" s="450"/>
      <c r="F550"/>
      <c r="G550"/>
      <c r="P550"/>
    </row>
    <row r="551" spans="3:16">
      <c r="C551"/>
      <c r="D551" s="450"/>
      <c r="E551" s="450"/>
      <c r="F551"/>
      <c r="G551"/>
      <c r="P551"/>
    </row>
    <row r="552" spans="3:16">
      <c r="C552"/>
      <c r="D552" s="450"/>
      <c r="E552" s="450"/>
      <c r="F552"/>
      <c r="G552"/>
      <c r="P552"/>
    </row>
    <row r="553" spans="3:16">
      <c r="C553"/>
      <c r="D553" s="450"/>
      <c r="E553" s="450"/>
      <c r="F553"/>
      <c r="G553"/>
      <c r="P553"/>
    </row>
    <row r="554" spans="3:16">
      <c r="C554"/>
      <c r="D554" s="450"/>
      <c r="E554" s="450"/>
      <c r="F554"/>
      <c r="G554"/>
      <c r="P554"/>
    </row>
    <row r="555" spans="3:16">
      <c r="C555"/>
      <c r="D555" s="450"/>
      <c r="E555" s="450"/>
      <c r="F555"/>
      <c r="G555"/>
      <c r="P555"/>
    </row>
    <row r="556" spans="3:16">
      <c r="C556"/>
      <c r="D556" s="450"/>
      <c r="E556" s="450"/>
      <c r="F556"/>
      <c r="G556"/>
      <c r="P556"/>
    </row>
    <row r="557" spans="3:16">
      <c r="C557"/>
      <c r="D557" s="450"/>
      <c r="E557" s="450"/>
      <c r="F557"/>
      <c r="G557"/>
      <c r="P557"/>
    </row>
    <row r="558" spans="3:16">
      <c r="C558"/>
      <c r="D558" s="450"/>
      <c r="E558" s="450"/>
      <c r="F558"/>
      <c r="G558"/>
      <c r="P558"/>
    </row>
    <row r="559" spans="3:16">
      <c r="C559"/>
      <c r="D559" s="450"/>
      <c r="E559" s="450"/>
      <c r="F559"/>
      <c r="G559"/>
      <c r="P559"/>
    </row>
    <row r="560" spans="3:16">
      <c r="C560"/>
      <c r="D560" s="450"/>
      <c r="E560" s="450"/>
      <c r="F560"/>
      <c r="G560"/>
      <c r="P560"/>
    </row>
    <row r="561" spans="3:16">
      <c r="C561"/>
      <c r="D561" s="450"/>
      <c r="E561" s="450"/>
      <c r="F561"/>
      <c r="G561"/>
      <c r="P561"/>
    </row>
    <row r="562" spans="3:16">
      <c r="C562"/>
      <c r="D562" s="450"/>
      <c r="E562" s="450"/>
      <c r="F562"/>
      <c r="G562"/>
      <c r="P562"/>
    </row>
    <row r="563" spans="3:16">
      <c r="C563"/>
      <c r="D563" s="450"/>
      <c r="E563" s="450"/>
      <c r="F563"/>
      <c r="G563"/>
      <c r="P563"/>
    </row>
    <row r="564" spans="3:16">
      <c r="C564"/>
      <c r="D564" s="450"/>
      <c r="E564" s="450"/>
      <c r="F564"/>
      <c r="G564"/>
      <c r="P564"/>
    </row>
    <row r="565" spans="3:16">
      <c r="C565"/>
      <c r="D565" s="450"/>
      <c r="E565" s="450"/>
      <c r="F565"/>
      <c r="G565"/>
      <c r="P565"/>
    </row>
    <row r="566" spans="3:16">
      <c r="C566"/>
      <c r="D566" s="450"/>
      <c r="E566" s="450"/>
      <c r="F566"/>
      <c r="G566"/>
      <c r="P566"/>
    </row>
    <row r="567" spans="3:16">
      <c r="C567"/>
      <c r="D567" s="450"/>
      <c r="E567" s="450"/>
      <c r="F567"/>
      <c r="G567"/>
      <c r="P567"/>
    </row>
    <row r="568" spans="3:16">
      <c r="C568"/>
      <c r="D568" s="450"/>
      <c r="E568" s="450"/>
      <c r="F568"/>
      <c r="G568"/>
      <c r="P568"/>
    </row>
    <row r="569" spans="3:16">
      <c r="C569"/>
      <c r="D569" s="450"/>
      <c r="E569" s="450"/>
      <c r="F569"/>
      <c r="G569"/>
      <c r="P569"/>
    </row>
    <row r="570" spans="3:16">
      <c r="C570"/>
      <c r="D570" s="450"/>
      <c r="E570" s="450"/>
      <c r="F570"/>
      <c r="G570"/>
      <c r="P570"/>
    </row>
    <row r="571" spans="3:16">
      <c r="C571"/>
      <c r="D571" s="450"/>
      <c r="E571" s="450"/>
      <c r="F571"/>
      <c r="G571"/>
      <c r="P571"/>
    </row>
    <row r="572" spans="3:16">
      <c r="C572"/>
      <c r="D572" s="450"/>
      <c r="E572" s="450"/>
      <c r="F572"/>
      <c r="G572"/>
      <c r="P572"/>
    </row>
    <row r="573" spans="3:16">
      <c r="C573"/>
      <c r="D573" s="450"/>
      <c r="E573" s="450"/>
      <c r="F573"/>
      <c r="G573"/>
      <c r="P573"/>
    </row>
    <row r="574" spans="3:16">
      <c r="C574"/>
      <c r="D574" s="450"/>
      <c r="E574" s="450"/>
      <c r="F574"/>
      <c r="G574"/>
      <c r="P574"/>
    </row>
    <row r="575" spans="3:16">
      <c r="C575"/>
      <c r="D575" s="450"/>
      <c r="E575" s="450"/>
      <c r="F575"/>
      <c r="G575"/>
      <c r="P575"/>
    </row>
    <row r="576" spans="3:16">
      <c r="C576"/>
      <c r="D576" s="450"/>
      <c r="E576" s="450"/>
      <c r="F576"/>
      <c r="G576"/>
      <c r="P576"/>
    </row>
    <row r="577" spans="3:16">
      <c r="C577"/>
      <c r="D577" s="450"/>
      <c r="E577" s="450"/>
      <c r="F577"/>
      <c r="G577"/>
      <c r="P577"/>
    </row>
    <row r="578" spans="3:16">
      <c r="C578"/>
      <c r="D578" s="450"/>
      <c r="E578" s="450"/>
      <c r="F578"/>
      <c r="G578"/>
      <c r="P578"/>
    </row>
    <row r="579" spans="3:16">
      <c r="C579"/>
      <c r="D579" s="450"/>
      <c r="E579" s="450"/>
      <c r="F579"/>
      <c r="G579"/>
      <c r="P579"/>
    </row>
    <row r="580" spans="3:16">
      <c r="C580"/>
      <c r="D580" s="450"/>
      <c r="E580" s="450"/>
      <c r="F580"/>
      <c r="G580"/>
      <c r="P580"/>
    </row>
    <row r="581" spans="3:16">
      <c r="C581"/>
      <c r="D581" s="450"/>
      <c r="E581" s="450"/>
      <c r="F581"/>
      <c r="G581"/>
      <c r="P581"/>
    </row>
    <row r="582" spans="3:16">
      <c r="C582"/>
      <c r="D582" s="450"/>
      <c r="E582" s="450"/>
      <c r="F582"/>
      <c r="G582"/>
      <c r="P582"/>
    </row>
    <row r="583" spans="3:16">
      <c r="C583"/>
      <c r="D583" s="450"/>
      <c r="E583" s="450"/>
      <c r="F583"/>
      <c r="G583"/>
      <c r="P583"/>
    </row>
    <row r="584" spans="3:16">
      <c r="C584"/>
      <c r="D584" s="450"/>
      <c r="E584" s="450"/>
      <c r="F584"/>
      <c r="G584"/>
      <c r="P584"/>
    </row>
    <row r="585" spans="3:16">
      <c r="C585"/>
      <c r="D585" s="450"/>
      <c r="E585" s="450"/>
      <c r="F585"/>
      <c r="G585"/>
      <c r="P585"/>
    </row>
    <row r="586" spans="3:16">
      <c r="C586"/>
      <c r="D586" s="450"/>
      <c r="E586" s="450"/>
      <c r="F586"/>
      <c r="G586"/>
      <c r="P586"/>
    </row>
    <row r="587" spans="3:16">
      <c r="C587"/>
      <c r="D587" s="450"/>
      <c r="E587" s="450"/>
      <c r="F587"/>
      <c r="G587"/>
      <c r="P587"/>
    </row>
    <row r="588" spans="3:16">
      <c r="C588"/>
      <c r="D588" s="450"/>
      <c r="E588" s="450"/>
      <c r="F588"/>
      <c r="G588"/>
      <c r="P588"/>
    </row>
    <row r="589" spans="3:16">
      <c r="C589"/>
      <c r="D589" s="450"/>
      <c r="E589" s="450"/>
      <c r="F589"/>
      <c r="G589"/>
      <c r="P589"/>
    </row>
    <row r="590" spans="3:16">
      <c r="C590"/>
      <c r="D590" s="450"/>
      <c r="E590" s="450"/>
      <c r="F590"/>
      <c r="G590"/>
      <c r="P590"/>
    </row>
    <row r="591" spans="3:16">
      <c r="C591"/>
      <c r="D591" s="450"/>
      <c r="E591" s="450"/>
      <c r="F591"/>
      <c r="G591"/>
      <c r="P591"/>
    </row>
    <row r="592" spans="3:16">
      <c r="C592"/>
      <c r="D592" s="450"/>
      <c r="E592" s="450"/>
      <c r="F592"/>
      <c r="G592"/>
      <c r="P592"/>
    </row>
    <row r="593" spans="3:16">
      <c r="C593"/>
      <c r="D593" s="450"/>
      <c r="E593" s="450"/>
      <c r="F593"/>
      <c r="G593"/>
      <c r="P593"/>
    </row>
    <row r="594" spans="3:16">
      <c r="C594"/>
      <c r="D594" s="450"/>
      <c r="E594" s="450"/>
      <c r="F594"/>
      <c r="G594"/>
      <c r="P594"/>
    </row>
    <row r="595" spans="3:16">
      <c r="C595"/>
      <c r="D595" s="450"/>
      <c r="E595" s="450"/>
      <c r="F595"/>
      <c r="G595"/>
      <c r="P595"/>
    </row>
    <row r="596" spans="3:16">
      <c r="C596"/>
      <c r="D596" s="450"/>
      <c r="E596" s="450"/>
      <c r="F596"/>
      <c r="G596"/>
      <c r="P596"/>
    </row>
    <row r="597" spans="3:16">
      <c r="C597"/>
      <c r="D597" s="450"/>
      <c r="E597" s="450"/>
      <c r="F597"/>
      <c r="G597"/>
      <c r="P597"/>
    </row>
    <row r="598" spans="3:16">
      <c r="C598"/>
      <c r="D598" s="450"/>
      <c r="E598" s="450"/>
      <c r="F598"/>
      <c r="G598"/>
      <c r="P598"/>
    </row>
    <row r="599" spans="3:16">
      <c r="C599"/>
      <c r="D599" s="450"/>
      <c r="E599" s="450"/>
      <c r="F599"/>
      <c r="G599"/>
      <c r="P599"/>
    </row>
    <row r="600" spans="3:16">
      <c r="C600"/>
      <c r="D600" s="450"/>
      <c r="E600" s="450"/>
      <c r="F600"/>
      <c r="G600"/>
      <c r="P600"/>
    </row>
    <row r="601" spans="3:16">
      <c r="C601"/>
      <c r="D601" s="450"/>
      <c r="E601" s="450"/>
      <c r="F601"/>
      <c r="G601"/>
      <c r="P601"/>
    </row>
    <row r="602" spans="3:16">
      <c r="C602"/>
      <c r="D602" s="450"/>
      <c r="E602" s="450"/>
      <c r="F602"/>
      <c r="G602"/>
      <c r="P602"/>
    </row>
    <row r="603" spans="3:16">
      <c r="C603"/>
      <c r="D603" s="450"/>
      <c r="E603" s="450"/>
      <c r="F603"/>
      <c r="G603"/>
      <c r="P603"/>
    </row>
    <row r="604" spans="3:16">
      <c r="C604"/>
      <c r="D604" s="450"/>
      <c r="E604" s="450"/>
      <c r="F604"/>
      <c r="G604"/>
      <c r="P604"/>
    </row>
    <row r="605" spans="3:16">
      <c r="C605"/>
      <c r="D605" s="450"/>
      <c r="E605" s="450"/>
      <c r="F605"/>
      <c r="G605"/>
      <c r="P605"/>
    </row>
    <row r="606" spans="3:16">
      <c r="C606"/>
      <c r="D606" s="450"/>
      <c r="E606" s="450"/>
      <c r="F606"/>
      <c r="G606"/>
      <c r="P606"/>
    </row>
    <row r="607" spans="3:16">
      <c r="C607"/>
      <c r="D607" s="450"/>
      <c r="E607" s="450"/>
      <c r="F607"/>
      <c r="G607"/>
      <c r="P607"/>
    </row>
    <row r="608" spans="3:16">
      <c r="C608"/>
      <c r="D608" s="450"/>
      <c r="E608" s="450"/>
      <c r="F608"/>
      <c r="G608"/>
      <c r="P608"/>
    </row>
    <row r="609" spans="3:16">
      <c r="C609"/>
      <c r="D609" s="450"/>
      <c r="E609" s="450"/>
      <c r="F609"/>
      <c r="G609"/>
      <c r="P609"/>
    </row>
    <row r="610" spans="3:16">
      <c r="C610"/>
      <c r="D610" s="450"/>
      <c r="E610" s="450"/>
      <c r="F610"/>
      <c r="G610"/>
      <c r="P610"/>
    </row>
    <row r="611" spans="3:16">
      <c r="C611"/>
      <c r="D611" s="450"/>
      <c r="E611" s="450"/>
      <c r="F611"/>
      <c r="G611"/>
      <c r="P611"/>
    </row>
    <row r="612" spans="3:16">
      <c r="C612"/>
      <c r="D612" s="450"/>
      <c r="E612" s="450"/>
      <c r="F612"/>
      <c r="G612"/>
      <c r="P612"/>
    </row>
    <row r="613" spans="3:16">
      <c r="C613"/>
      <c r="D613" s="450"/>
      <c r="E613" s="450"/>
      <c r="F613"/>
      <c r="G613"/>
      <c r="P613"/>
    </row>
    <row r="614" spans="3:16">
      <c r="C614"/>
      <c r="D614" s="450"/>
      <c r="E614" s="450"/>
      <c r="F614"/>
      <c r="G614"/>
      <c r="P614"/>
    </row>
    <row r="615" spans="3:16">
      <c r="C615"/>
      <c r="D615" s="450"/>
      <c r="E615" s="450"/>
      <c r="F615"/>
      <c r="G615"/>
      <c r="P615"/>
    </row>
    <row r="616" spans="3:16">
      <c r="C616"/>
      <c r="D616" s="450"/>
      <c r="E616" s="450"/>
      <c r="F616"/>
      <c r="G616"/>
      <c r="P616"/>
    </row>
    <row r="617" spans="3:16">
      <c r="C617"/>
      <c r="D617" s="450"/>
      <c r="E617" s="450"/>
      <c r="F617"/>
      <c r="G617"/>
      <c r="P617"/>
    </row>
    <row r="618" spans="3:16">
      <c r="C618"/>
      <c r="D618" s="450"/>
      <c r="E618" s="450"/>
      <c r="F618"/>
      <c r="G618"/>
      <c r="P618"/>
    </row>
    <row r="619" spans="3:16">
      <c r="C619"/>
      <c r="D619" s="450"/>
      <c r="E619" s="450"/>
      <c r="F619"/>
      <c r="G619"/>
      <c r="P619"/>
    </row>
    <row r="620" spans="3:16">
      <c r="C620"/>
      <c r="D620" s="450"/>
      <c r="E620" s="450"/>
      <c r="F620"/>
      <c r="G620"/>
      <c r="P620"/>
    </row>
    <row r="621" spans="3:16">
      <c r="C621"/>
      <c r="D621" s="450"/>
      <c r="E621" s="450"/>
      <c r="F621"/>
      <c r="G621"/>
      <c r="P621"/>
    </row>
    <row r="622" spans="3:16">
      <c r="C622"/>
      <c r="D622" s="450"/>
      <c r="E622" s="450"/>
      <c r="F622"/>
      <c r="G622"/>
      <c r="P622"/>
    </row>
    <row r="623" spans="3:16">
      <c r="C623"/>
      <c r="D623" s="450"/>
      <c r="E623" s="450"/>
      <c r="F623"/>
      <c r="G623"/>
      <c r="P623"/>
    </row>
    <row r="624" spans="3:16">
      <c r="C624"/>
      <c r="D624" s="450"/>
      <c r="E624" s="450"/>
      <c r="F624"/>
      <c r="G624"/>
      <c r="P624"/>
    </row>
    <row r="625" spans="3:16">
      <c r="C625"/>
      <c r="D625" s="450"/>
      <c r="E625" s="450"/>
      <c r="F625"/>
      <c r="G625"/>
      <c r="P625"/>
    </row>
    <row r="626" spans="3:16">
      <c r="C626"/>
      <c r="D626" s="450"/>
      <c r="E626" s="450"/>
      <c r="F626"/>
      <c r="G626"/>
      <c r="P626"/>
    </row>
    <row r="627" spans="3:16">
      <c r="C627"/>
      <c r="D627" s="450"/>
      <c r="E627" s="450"/>
      <c r="F627"/>
      <c r="G627"/>
      <c r="P627"/>
    </row>
    <row r="628" spans="3:16">
      <c r="C628"/>
      <c r="D628" s="450"/>
      <c r="E628" s="450"/>
      <c r="F628"/>
      <c r="G628"/>
      <c r="P628"/>
    </row>
    <row r="629" spans="3:16">
      <c r="C629"/>
      <c r="D629" s="450"/>
      <c r="E629" s="450"/>
      <c r="F629"/>
      <c r="G629"/>
      <c r="P629"/>
    </row>
    <row r="630" spans="3:16">
      <c r="C630"/>
      <c r="D630" s="450"/>
      <c r="E630" s="450"/>
      <c r="F630"/>
      <c r="G630"/>
      <c r="P630"/>
    </row>
    <row r="631" spans="3:16">
      <c r="C631"/>
      <c r="D631" s="450"/>
      <c r="E631" s="450"/>
      <c r="F631"/>
      <c r="G631"/>
      <c r="P631"/>
    </row>
    <row r="632" spans="3:16">
      <c r="C632"/>
      <c r="D632" s="450"/>
      <c r="E632" s="450"/>
      <c r="F632"/>
      <c r="G632"/>
      <c r="P632"/>
    </row>
    <row r="633" spans="3:16">
      <c r="C633"/>
      <c r="D633" s="450"/>
      <c r="E633" s="450"/>
      <c r="F633"/>
      <c r="G633"/>
      <c r="P633"/>
    </row>
    <row r="634" spans="3:16">
      <c r="C634"/>
      <c r="D634" s="450"/>
      <c r="E634" s="450"/>
      <c r="F634"/>
      <c r="G634"/>
      <c r="P634"/>
    </row>
    <row r="635" spans="3:16">
      <c r="C635"/>
      <c r="D635" s="450"/>
      <c r="E635" s="450"/>
      <c r="F635"/>
      <c r="G635"/>
      <c r="P635"/>
    </row>
    <row r="636" spans="3:16">
      <c r="C636"/>
      <c r="D636" s="450"/>
      <c r="E636" s="450"/>
      <c r="F636"/>
      <c r="G636"/>
      <c r="P636"/>
    </row>
    <row r="637" spans="3:16">
      <c r="C637"/>
      <c r="D637" s="450"/>
      <c r="E637" s="450"/>
      <c r="F637"/>
      <c r="G637"/>
      <c r="P637"/>
    </row>
    <row r="638" spans="3:16">
      <c r="C638"/>
      <c r="D638" s="450"/>
      <c r="E638" s="450"/>
      <c r="F638"/>
      <c r="G638"/>
      <c r="P638"/>
    </row>
    <row r="639" spans="3:16">
      <c r="C639"/>
      <c r="D639" s="450"/>
      <c r="E639" s="450"/>
      <c r="F639"/>
      <c r="G639"/>
      <c r="P639"/>
    </row>
    <row r="640" spans="3:16">
      <c r="C640"/>
      <c r="D640" s="450"/>
      <c r="E640" s="450"/>
      <c r="F640"/>
      <c r="G640"/>
      <c r="P640"/>
    </row>
    <row r="641" spans="3:16">
      <c r="C641"/>
      <c r="D641" s="450"/>
      <c r="E641" s="450"/>
      <c r="F641"/>
      <c r="G641"/>
      <c r="P641"/>
    </row>
    <row r="642" spans="3:16">
      <c r="C642"/>
      <c r="D642" s="450"/>
      <c r="E642" s="450"/>
      <c r="F642"/>
      <c r="G642"/>
      <c r="P642"/>
    </row>
    <row r="643" spans="3:16">
      <c r="C643"/>
      <c r="D643" s="450"/>
      <c r="E643" s="450"/>
      <c r="F643"/>
      <c r="G643"/>
      <c r="P643"/>
    </row>
    <row r="644" spans="3:16">
      <c r="C644"/>
      <c r="D644" s="450"/>
      <c r="E644" s="450"/>
      <c r="F644"/>
      <c r="G644"/>
      <c r="P644"/>
    </row>
    <row r="645" spans="3:16">
      <c r="C645"/>
      <c r="D645" s="450"/>
      <c r="E645" s="450"/>
      <c r="F645"/>
      <c r="G645"/>
      <c r="P645"/>
    </row>
    <row r="646" spans="3:16">
      <c r="C646"/>
      <c r="D646" s="450"/>
      <c r="E646" s="450"/>
      <c r="F646"/>
      <c r="G646"/>
      <c r="P646"/>
    </row>
    <row r="647" spans="3:16">
      <c r="C647"/>
      <c r="D647" s="450"/>
      <c r="E647" s="450"/>
      <c r="F647"/>
      <c r="G647"/>
      <c r="P647"/>
    </row>
    <row r="648" spans="3:16">
      <c r="C648"/>
      <c r="D648" s="450"/>
      <c r="E648" s="450"/>
      <c r="F648"/>
      <c r="G648"/>
      <c r="P648"/>
    </row>
    <row r="649" spans="3:16">
      <c r="C649"/>
      <c r="D649" s="450"/>
      <c r="E649" s="450"/>
      <c r="F649"/>
      <c r="G649"/>
      <c r="P649"/>
    </row>
    <row r="650" spans="3:16">
      <c r="C650"/>
      <c r="D650" s="450"/>
      <c r="E650" s="450"/>
      <c r="F650"/>
      <c r="G650"/>
      <c r="P650"/>
    </row>
    <row r="651" spans="3:16">
      <c r="C651"/>
      <c r="D651" s="450"/>
      <c r="E651" s="450"/>
      <c r="F651"/>
      <c r="G651"/>
      <c r="P651"/>
    </row>
    <row r="652" spans="3:16">
      <c r="C652"/>
      <c r="D652" s="450"/>
      <c r="E652" s="450"/>
      <c r="F652"/>
      <c r="G652"/>
      <c r="P652"/>
    </row>
    <row r="653" spans="3:16">
      <c r="C653"/>
      <c r="D653" s="450"/>
      <c r="E653" s="450"/>
      <c r="F653"/>
      <c r="G653"/>
      <c r="P653"/>
    </row>
    <row r="654" spans="3:16">
      <c r="C654"/>
      <c r="D654" s="450"/>
      <c r="E654" s="450"/>
      <c r="F654"/>
      <c r="G654"/>
      <c r="P654"/>
    </row>
    <row r="655" spans="3:16">
      <c r="C655"/>
      <c r="D655" s="450"/>
      <c r="E655" s="450"/>
      <c r="F655"/>
      <c r="G655"/>
      <c r="P655"/>
    </row>
    <row r="656" spans="3:16">
      <c r="C656"/>
      <c r="D656" s="450"/>
      <c r="E656" s="450"/>
      <c r="F656"/>
      <c r="G656"/>
      <c r="P656"/>
    </row>
    <row r="657" spans="3:16">
      <c r="C657"/>
      <c r="D657" s="450"/>
      <c r="E657" s="450"/>
      <c r="F657"/>
      <c r="G657"/>
      <c r="P657"/>
    </row>
    <row r="658" spans="3:16">
      <c r="C658"/>
      <c r="D658" s="450"/>
      <c r="E658" s="450"/>
      <c r="F658"/>
      <c r="G658"/>
      <c r="P658"/>
    </row>
    <row r="659" spans="3:16">
      <c r="C659"/>
      <c r="D659" s="450"/>
      <c r="E659" s="450"/>
      <c r="F659"/>
      <c r="G659"/>
      <c r="P659"/>
    </row>
    <row r="660" spans="3:16">
      <c r="C660"/>
      <c r="D660" s="450"/>
      <c r="E660" s="450"/>
      <c r="F660"/>
      <c r="G660"/>
      <c r="P660"/>
    </row>
    <row r="661" spans="3:16">
      <c r="C661"/>
      <c r="D661" s="450"/>
      <c r="E661" s="450"/>
      <c r="F661"/>
      <c r="G661"/>
      <c r="P661"/>
    </row>
    <row r="662" spans="3:16">
      <c r="C662"/>
      <c r="D662" s="450"/>
      <c r="E662" s="450"/>
      <c r="F662"/>
      <c r="G662"/>
      <c r="P662"/>
    </row>
    <row r="663" spans="3:16">
      <c r="C663"/>
      <c r="D663" s="450"/>
      <c r="E663" s="450"/>
      <c r="F663"/>
      <c r="G663"/>
      <c r="P663"/>
    </row>
    <row r="664" spans="3:16">
      <c r="C664"/>
      <c r="D664" s="450"/>
      <c r="E664" s="450"/>
      <c r="F664"/>
      <c r="G664"/>
      <c r="P664"/>
    </row>
    <row r="665" spans="3:16">
      <c r="C665"/>
      <c r="D665" s="450"/>
      <c r="E665" s="450"/>
      <c r="F665"/>
      <c r="G665"/>
      <c r="P665"/>
    </row>
    <row r="666" spans="3:16">
      <c r="C666"/>
      <c r="D666" s="450"/>
      <c r="E666" s="450"/>
      <c r="F666"/>
      <c r="G666"/>
      <c r="P666"/>
    </row>
    <row r="667" spans="3:16">
      <c r="C667"/>
      <c r="D667" s="450"/>
      <c r="E667" s="450"/>
      <c r="F667"/>
      <c r="G667"/>
      <c r="P667"/>
    </row>
    <row r="668" spans="3:16">
      <c r="C668"/>
      <c r="D668" s="450"/>
      <c r="E668" s="450"/>
      <c r="F668"/>
      <c r="G668"/>
      <c r="P668"/>
    </row>
    <row r="669" spans="3:16">
      <c r="C669"/>
      <c r="D669" s="450"/>
      <c r="E669" s="450"/>
      <c r="F669"/>
      <c r="G669"/>
      <c r="P669"/>
    </row>
    <row r="670" spans="3:16">
      <c r="C670"/>
      <c r="D670" s="450"/>
      <c r="E670" s="450"/>
      <c r="F670"/>
      <c r="G670"/>
      <c r="P670"/>
    </row>
    <row r="671" spans="3:16">
      <c r="C671"/>
      <c r="D671" s="450"/>
      <c r="E671" s="450"/>
      <c r="F671"/>
      <c r="G671"/>
      <c r="P671"/>
    </row>
    <row r="672" spans="3:16">
      <c r="C672"/>
      <c r="D672" s="450"/>
      <c r="E672" s="450"/>
      <c r="F672"/>
      <c r="G672"/>
      <c r="P672"/>
    </row>
    <row r="673" spans="3:16">
      <c r="C673"/>
      <c r="D673" s="450"/>
      <c r="E673" s="450"/>
      <c r="F673"/>
      <c r="G673"/>
      <c r="P673"/>
    </row>
    <row r="674" spans="3:16">
      <c r="C674"/>
      <c r="D674" s="450"/>
      <c r="E674" s="450"/>
      <c r="F674"/>
      <c r="G674"/>
      <c r="P674"/>
    </row>
    <row r="675" spans="3:16">
      <c r="C675"/>
      <c r="D675" s="450"/>
      <c r="E675" s="450"/>
      <c r="F675"/>
      <c r="G675"/>
      <c r="P675"/>
    </row>
    <row r="676" spans="3:16">
      <c r="C676"/>
      <c r="D676" s="450"/>
      <c r="E676" s="450"/>
      <c r="F676"/>
      <c r="G676"/>
      <c r="P676"/>
    </row>
    <row r="677" spans="3:16">
      <c r="C677"/>
      <c r="D677" s="450"/>
      <c r="E677" s="450"/>
      <c r="F677"/>
      <c r="G677"/>
      <c r="P677"/>
    </row>
    <row r="678" spans="3:16">
      <c r="C678"/>
      <c r="D678" s="450"/>
      <c r="E678" s="450"/>
      <c r="F678"/>
      <c r="G678"/>
      <c r="P678"/>
    </row>
    <row r="679" spans="3:16">
      <c r="C679"/>
      <c r="D679" s="450"/>
      <c r="E679" s="450"/>
      <c r="F679"/>
      <c r="G679"/>
      <c r="P679"/>
    </row>
    <row r="680" spans="3:16">
      <c r="C680"/>
      <c r="D680" s="450"/>
      <c r="E680" s="450"/>
      <c r="F680"/>
      <c r="G680"/>
      <c r="P680"/>
    </row>
    <row r="681" spans="3:16">
      <c r="C681"/>
      <c r="D681" s="450"/>
      <c r="E681" s="450"/>
      <c r="F681"/>
      <c r="G681"/>
      <c r="P681"/>
    </row>
    <row r="682" spans="3:16">
      <c r="C682"/>
      <c r="D682" s="450"/>
      <c r="E682" s="450"/>
      <c r="F682"/>
      <c r="G682"/>
      <c r="P682"/>
    </row>
    <row r="683" spans="3:16">
      <c r="C683"/>
      <c r="D683" s="450"/>
      <c r="E683" s="450"/>
      <c r="F683"/>
      <c r="G683"/>
      <c r="P683"/>
    </row>
    <row r="684" spans="3:16">
      <c r="C684"/>
      <c r="D684" s="450"/>
      <c r="E684" s="450"/>
      <c r="F684"/>
      <c r="G684"/>
      <c r="P684"/>
    </row>
    <row r="685" spans="3:16">
      <c r="C685"/>
      <c r="D685" s="450"/>
      <c r="E685" s="450"/>
      <c r="F685"/>
      <c r="G685"/>
      <c r="P685"/>
    </row>
    <row r="686" spans="3:16">
      <c r="C686"/>
      <c r="D686" s="450"/>
      <c r="E686" s="450"/>
      <c r="F686"/>
      <c r="G686"/>
      <c r="P686"/>
    </row>
    <row r="687" spans="3:16">
      <c r="C687"/>
      <c r="D687" s="450"/>
      <c r="E687" s="450"/>
      <c r="F687"/>
      <c r="G687"/>
      <c r="P687"/>
    </row>
    <row r="688" spans="3:16">
      <c r="C688"/>
      <c r="D688" s="450"/>
      <c r="E688" s="450"/>
      <c r="F688"/>
      <c r="G688"/>
      <c r="P688"/>
    </row>
    <row r="689" spans="3:16">
      <c r="C689"/>
      <c r="D689" s="450"/>
      <c r="E689" s="450"/>
      <c r="F689"/>
      <c r="G689"/>
      <c r="P689"/>
    </row>
    <row r="690" spans="3:16">
      <c r="C690"/>
      <c r="D690" s="450"/>
      <c r="E690" s="450"/>
      <c r="F690"/>
      <c r="G690"/>
      <c r="P690"/>
    </row>
    <row r="691" spans="3:16">
      <c r="C691"/>
      <c r="D691" s="450"/>
      <c r="E691" s="450"/>
      <c r="F691"/>
      <c r="G691"/>
      <c r="P691"/>
    </row>
    <row r="692" spans="3:16">
      <c r="C692"/>
      <c r="D692" s="450"/>
      <c r="E692" s="450"/>
      <c r="F692"/>
      <c r="G692"/>
      <c r="P692"/>
    </row>
    <row r="693" spans="3:16">
      <c r="C693"/>
      <c r="D693" s="450"/>
      <c r="E693" s="450"/>
      <c r="F693"/>
      <c r="G693"/>
      <c r="P693"/>
    </row>
    <row r="694" spans="3:16">
      <c r="C694"/>
      <c r="D694" s="450"/>
      <c r="E694" s="450"/>
      <c r="F694"/>
      <c r="G694"/>
      <c r="P694"/>
    </row>
    <row r="695" spans="3:16">
      <c r="C695"/>
      <c r="D695" s="450"/>
      <c r="E695" s="450"/>
      <c r="F695"/>
      <c r="G695"/>
      <c r="P695"/>
    </row>
    <row r="696" spans="3:16">
      <c r="C696"/>
      <c r="D696" s="450"/>
      <c r="E696" s="450"/>
      <c r="F696"/>
      <c r="G696"/>
      <c r="P696"/>
    </row>
    <row r="697" spans="3:16">
      <c r="C697"/>
      <c r="D697" s="450"/>
      <c r="E697" s="450"/>
      <c r="F697"/>
      <c r="G697"/>
      <c r="P697"/>
    </row>
    <row r="698" spans="3:16">
      <c r="C698"/>
      <c r="D698" s="450"/>
      <c r="E698" s="450"/>
      <c r="F698"/>
      <c r="G698"/>
      <c r="P698"/>
    </row>
    <row r="699" spans="3:16">
      <c r="C699"/>
      <c r="D699" s="450"/>
      <c r="E699" s="450"/>
      <c r="F699"/>
      <c r="G699"/>
      <c r="P699"/>
    </row>
    <row r="700" spans="3:16">
      <c r="C700"/>
      <c r="D700" s="450"/>
      <c r="E700" s="450"/>
      <c r="F700"/>
      <c r="G700"/>
      <c r="P700"/>
    </row>
    <row r="701" spans="3:16">
      <c r="C701"/>
      <c r="D701" s="450"/>
      <c r="E701" s="450"/>
      <c r="F701"/>
      <c r="G701"/>
      <c r="P701"/>
    </row>
    <row r="702" spans="3:16">
      <c r="C702"/>
      <c r="D702" s="450"/>
      <c r="E702" s="450"/>
      <c r="F702"/>
      <c r="G702"/>
      <c r="P702"/>
    </row>
    <row r="703" spans="3:16">
      <c r="C703"/>
      <c r="D703" s="450"/>
      <c r="E703" s="450"/>
      <c r="F703"/>
      <c r="G703"/>
      <c r="P703"/>
    </row>
    <row r="704" spans="3:16">
      <c r="C704"/>
      <c r="D704" s="450"/>
      <c r="E704" s="450"/>
      <c r="F704"/>
      <c r="G704"/>
      <c r="P704"/>
    </row>
    <row r="705" spans="3:16">
      <c r="C705"/>
      <c r="D705" s="450"/>
      <c r="E705" s="450"/>
      <c r="F705"/>
      <c r="G705"/>
      <c r="P705"/>
    </row>
    <row r="706" spans="3:16">
      <c r="C706"/>
      <c r="D706" s="450"/>
      <c r="E706" s="450"/>
      <c r="F706"/>
      <c r="G706"/>
      <c r="P706"/>
    </row>
    <row r="707" spans="3:16">
      <c r="C707"/>
      <c r="D707" s="450"/>
      <c r="E707" s="450"/>
      <c r="F707"/>
      <c r="G707"/>
      <c r="P707"/>
    </row>
    <row r="708" spans="3:16">
      <c r="C708"/>
      <c r="D708" s="450"/>
      <c r="E708" s="450"/>
      <c r="F708"/>
      <c r="G708"/>
      <c r="P708"/>
    </row>
    <row r="709" spans="3:16">
      <c r="C709"/>
      <c r="D709" s="450"/>
      <c r="E709" s="450"/>
      <c r="F709"/>
      <c r="G709"/>
      <c r="P709"/>
    </row>
    <row r="710" spans="3:16">
      <c r="C710"/>
      <c r="D710" s="450"/>
      <c r="E710" s="450"/>
      <c r="F710"/>
      <c r="G710"/>
      <c r="P710"/>
    </row>
    <row r="711" spans="3:16">
      <c r="C711"/>
      <c r="D711" s="450"/>
      <c r="E711" s="450"/>
      <c r="F711"/>
      <c r="G711"/>
      <c r="P711"/>
    </row>
    <row r="712" spans="3:16">
      <c r="C712"/>
      <c r="D712" s="450"/>
      <c r="E712" s="450"/>
      <c r="F712"/>
      <c r="G712"/>
      <c r="P712"/>
    </row>
    <row r="713" spans="3:16">
      <c r="C713"/>
      <c r="D713" s="450"/>
      <c r="E713" s="450"/>
      <c r="F713"/>
      <c r="G713"/>
      <c r="P713"/>
    </row>
    <row r="714" spans="3:16">
      <c r="C714"/>
      <c r="D714" s="450"/>
      <c r="E714" s="450"/>
      <c r="F714"/>
      <c r="G714"/>
      <c r="P714"/>
    </row>
    <row r="715" spans="3:16">
      <c r="C715"/>
      <c r="D715" s="450"/>
      <c r="E715" s="450"/>
      <c r="F715"/>
      <c r="G715"/>
      <c r="P715"/>
    </row>
    <row r="716" spans="3:16">
      <c r="C716"/>
      <c r="D716" s="450"/>
      <c r="E716" s="450"/>
      <c r="F716"/>
      <c r="G716"/>
      <c r="P716"/>
    </row>
    <row r="717" spans="3:16">
      <c r="C717"/>
      <c r="D717" s="450"/>
      <c r="E717" s="450"/>
      <c r="F717"/>
      <c r="G717"/>
      <c r="P717"/>
    </row>
    <row r="718" spans="3:16">
      <c r="C718"/>
      <c r="D718" s="450"/>
      <c r="E718" s="450"/>
      <c r="F718"/>
      <c r="G718"/>
      <c r="P718"/>
    </row>
    <row r="719" spans="3:16">
      <c r="C719"/>
      <c r="D719" s="450"/>
      <c r="E719" s="450"/>
      <c r="F719"/>
      <c r="G719"/>
      <c r="P719"/>
    </row>
    <row r="720" spans="3:16">
      <c r="C720"/>
      <c r="D720" s="450"/>
      <c r="E720" s="450"/>
      <c r="F720"/>
      <c r="G720"/>
      <c r="P720"/>
    </row>
    <row r="721" spans="3:16">
      <c r="C721"/>
      <c r="D721" s="450"/>
      <c r="E721" s="450"/>
      <c r="F721"/>
      <c r="G721"/>
      <c r="P721"/>
    </row>
    <row r="722" spans="3:16">
      <c r="C722"/>
      <c r="D722" s="450"/>
      <c r="E722" s="450"/>
      <c r="F722"/>
      <c r="G722"/>
      <c r="P722"/>
    </row>
    <row r="723" spans="3:16">
      <c r="C723"/>
      <c r="D723" s="450"/>
      <c r="E723" s="450"/>
      <c r="F723"/>
      <c r="G723"/>
      <c r="P723"/>
    </row>
    <row r="724" spans="3:16">
      <c r="C724"/>
      <c r="D724" s="450"/>
      <c r="E724" s="450"/>
      <c r="F724"/>
      <c r="G724"/>
      <c r="P724"/>
    </row>
    <row r="725" spans="3:16">
      <c r="C725"/>
      <c r="D725" s="450"/>
      <c r="E725" s="450"/>
      <c r="F725"/>
      <c r="G725"/>
      <c r="P725"/>
    </row>
    <row r="726" spans="3:16">
      <c r="C726"/>
      <c r="D726" s="450"/>
      <c r="E726" s="450"/>
      <c r="F726"/>
      <c r="G726"/>
      <c r="P726"/>
    </row>
    <row r="727" spans="3:16">
      <c r="C727"/>
      <c r="D727" s="450"/>
      <c r="E727" s="450"/>
      <c r="F727"/>
      <c r="G727"/>
      <c r="P727"/>
    </row>
    <row r="728" spans="3:16">
      <c r="C728"/>
      <c r="D728" s="450"/>
      <c r="E728" s="450"/>
      <c r="F728"/>
      <c r="G728"/>
      <c r="P728"/>
    </row>
    <row r="729" spans="3:16">
      <c r="C729"/>
      <c r="D729" s="450"/>
      <c r="E729" s="450"/>
      <c r="F729"/>
      <c r="G729"/>
      <c r="P729"/>
    </row>
    <row r="730" spans="3:16">
      <c r="C730"/>
      <c r="D730" s="450"/>
      <c r="E730" s="450"/>
      <c r="F730"/>
      <c r="G730"/>
      <c r="P730"/>
    </row>
    <row r="731" spans="3:16">
      <c r="C731"/>
      <c r="D731" s="450"/>
      <c r="E731" s="450"/>
      <c r="F731"/>
      <c r="G731"/>
      <c r="P731"/>
    </row>
    <row r="732" spans="3:16">
      <c r="C732"/>
      <c r="D732" s="450"/>
      <c r="E732" s="450"/>
      <c r="F732"/>
      <c r="G732"/>
      <c r="P732"/>
    </row>
    <row r="733" spans="3:16">
      <c r="C733"/>
      <c r="D733" s="450"/>
      <c r="E733" s="450"/>
      <c r="F733"/>
      <c r="G733"/>
      <c r="P733"/>
    </row>
    <row r="734" spans="3:16">
      <c r="C734"/>
      <c r="D734" s="450"/>
      <c r="E734" s="450"/>
      <c r="F734"/>
      <c r="G734"/>
      <c r="P734"/>
    </row>
    <row r="735" spans="3:16">
      <c r="C735"/>
      <c r="D735" s="450"/>
      <c r="E735" s="450"/>
      <c r="F735"/>
      <c r="G735"/>
      <c r="P735"/>
    </row>
    <row r="736" spans="3:16">
      <c r="C736"/>
      <c r="D736" s="450"/>
      <c r="E736" s="450"/>
      <c r="F736"/>
      <c r="G736"/>
      <c r="P736"/>
    </row>
    <row r="737" spans="3:16">
      <c r="C737"/>
      <c r="D737" s="450"/>
      <c r="E737" s="450"/>
      <c r="F737"/>
      <c r="G737"/>
      <c r="P737"/>
    </row>
    <row r="738" spans="3:16">
      <c r="C738"/>
      <c r="D738" s="450"/>
      <c r="E738" s="450"/>
      <c r="F738"/>
      <c r="G738"/>
      <c r="P738"/>
    </row>
    <row r="739" spans="3:16">
      <c r="C739"/>
      <c r="D739" s="450"/>
      <c r="E739" s="450"/>
      <c r="F739"/>
      <c r="G739"/>
      <c r="P739"/>
    </row>
    <row r="740" spans="3:16">
      <c r="C740"/>
      <c r="D740" s="450"/>
      <c r="E740" s="450"/>
      <c r="F740"/>
      <c r="G740"/>
      <c r="P740"/>
    </row>
    <row r="741" spans="3:16">
      <c r="C741"/>
      <c r="D741" s="450"/>
      <c r="E741" s="450"/>
      <c r="F741"/>
      <c r="G741"/>
      <c r="P741"/>
    </row>
    <row r="742" spans="3:16">
      <c r="C742"/>
      <c r="D742" s="450"/>
      <c r="E742" s="450"/>
      <c r="F742"/>
      <c r="G742"/>
      <c r="P742"/>
    </row>
    <row r="743" spans="3:16">
      <c r="C743"/>
      <c r="D743" s="450"/>
      <c r="E743" s="450"/>
      <c r="F743"/>
      <c r="G743"/>
      <c r="P743"/>
    </row>
    <row r="744" spans="3:16">
      <c r="C744"/>
      <c r="D744" s="450"/>
      <c r="E744" s="450"/>
      <c r="F744"/>
      <c r="G744"/>
      <c r="P744"/>
    </row>
    <row r="745" spans="3:16">
      <c r="C745"/>
      <c r="D745" s="450"/>
      <c r="E745" s="450"/>
      <c r="F745"/>
      <c r="G745"/>
      <c r="P745"/>
    </row>
    <row r="746" spans="3:16">
      <c r="C746"/>
      <c r="D746" s="450"/>
      <c r="E746" s="450"/>
      <c r="F746"/>
      <c r="G746"/>
      <c r="P746"/>
    </row>
    <row r="747" spans="3:16">
      <c r="C747"/>
      <c r="D747" s="450"/>
      <c r="E747" s="450"/>
      <c r="F747"/>
      <c r="G747"/>
      <c r="P747"/>
    </row>
    <row r="748" spans="3:16">
      <c r="C748"/>
      <c r="D748" s="450"/>
      <c r="E748" s="450"/>
      <c r="F748"/>
      <c r="G748"/>
      <c r="P748"/>
    </row>
    <row r="749" spans="3:16">
      <c r="C749"/>
      <c r="D749" s="450"/>
      <c r="E749" s="450"/>
      <c r="F749"/>
      <c r="G749"/>
      <c r="P749"/>
    </row>
    <row r="750" spans="3:16">
      <c r="C750"/>
      <c r="D750" s="450"/>
      <c r="E750" s="450"/>
      <c r="F750"/>
      <c r="G750"/>
      <c r="P750"/>
    </row>
    <row r="751" spans="3:16">
      <c r="C751"/>
      <c r="D751" s="450"/>
      <c r="E751" s="450"/>
      <c r="F751"/>
      <c r="G751"/>
      <c r="P751"/>
    </row>
    <row r="752" spans="3:16">
      <c r="C752"/>
      <c r="D752" s="450"/>
      <c r="E752" s="450"/>
      <c r="F752"/>
      <c r="G752"/>
      <c r="P752"/>
    </row>
    <row r="753" spans="3:16">
      <c r="C753"/>
      <c r="D753" s="450"/>
      <c r="E753" s="450"/>
      <c r="F753"/>
      <c r="G753"/>
      <c r="P753"/>
    </row>
    <row r="754" spans="3:16">
      <c r="C754"/>
      <c r="D754" s="450"/>
      <c r="E754" s="450"/>
      <c r="F754"/>
      <c r="G754"/>
      <c r="P754"/>
    </row>
    <row r="755" spans="3:16">
      <c r="C755"/>
      <c r="D755" s="450"/>
      <c r="E755" s="450"/>
      <c r="F755"/>
      <c r="G755"/>
      <c r="P755"/>
    </row>
    <row r="756" spans="3:16">
      <c r="C756"/>
      <c r="D756" s="450"/>
      <c r="E756" s="450"/>
      <c r="F756"/>
      <c r="G756"/>
      <c r="P756"/>
    </row>
    <row r="757" spans="3:16">
      <c r="C757"/>
      <c r="D757" s="450"/>
      <c r="E757" s="450"/>
      <c r="F757"/>
      <c r="G757"/>
      <c r="P757"/>
    </row>
    <row r="758" spans="3:16">
      <c r="C758"/>
      <c r="D758" s="450"/>
      <c r="E758" s="450"/>
      <c r="F758"/>
      <c r="G758"/>
      <c r="P758"/>
    </row>
    <row r="759" spans="3:16">
      <c r="C759"/>
      <c r="D759" s="450"/>
      <c r="E759" s="450"/>
      <c r="F759"/>
      <c r="G759"/>
      <c r="P759"/>
    </row>
    <row r="760" spans="3:16">
      <c r="C760"/>
      <c r="D760" s="450"/>
      <c r="E760" s="450"/>
      <c r="F760"/>
      <c r="G760"/>
      <c r="P760"/>
    </row>
    <row r="761" spans="3:16">
      <c r="C761"/>
      <c r="D761" s="450"/>
      <c r="E761" s="450"/>
      <c r="F761"/>
      <c r="G761"/>
      <c r="P761"/>
    </row>
    <row r="762" spans="3:16">
      <c r="C762"/>
      <c r="D762" s="450"/>
      <c r="E762" s="450"/>
      <c r="F762"/>
      <c r="G762"/>
      <c r="P762"/>
    </row>
    <row r="763" spans="3:16">
      <c r="C763"/>
      <c r="D763" s="450"/>
      <c r="E763" s="450"/>
      <c r="F763"/>
      <c r="G763"/>
      <c r="P763"/>
    </row>
    <row r="764" spans="3:16">
      <c r="C764"/>
      <c r="D764" s="450"/>
      <c r="E764" s="450"/>
      <c r="F764"/>
      <c r="G764"/>
      <c r="P764"/>
    </row>
    <row r="765" spans="3:16">
      <c r="C765"/>
      <c r="D765" s="450"/>
      <c r="E765" s="450"/>
      <c r="F765"/>
      <c r="G765"/>
      <c r="P765"/>
    </row>
    <row r="766" spans="3:16">
      <c r="C766"/>
      <c r="D766" s="450"/>
      <c r="E766" s="450"/>
      <c r="F766"/>
      <c r="G766"/>
      <c r="P766"/>
    </row>
    <row r="767" spans="3:16">
      <c r="C767"/>
      <c r="D767" s="450"/>
      <c r="E767" s="450"/>
      <c r="F767"/>
      <c r="G767"/>
      <c r="P767"/>
    </row>
    <row r="768" spans="3:16">
      <c r="C768"/>
      <c r="D768" s="450"/>
      <c r="E768" s="450"/>
      <c r="F768"/>
      <c r="G768"/>
      <c r="P768"/>
    </row>
    <row r="769" spans="3:16">
      <c r="C769"/>
      <c r="D769" s="450"/>
      <c r="E769" s="450"/>
      <c r="F769"/>
      <c r="G769"/>
      <c r="P769"/>
    </row>
    <row r="770" spans="3:16">
      <c r="C770"/>
      <c r="D770" s="450"/>
      <c r="E770" s="450"/>
      <c r="F770"/>
      <c r="G770"/>
      <c r="P770"/>
    </row>
    <row r="771" spans="3:16">
      <c r="C771"/>
      <c r="D771" s="450"/>
      <c r="E771" s="450"/>
      <c r="F771"/>
      <c r="G771"/>
      <c r="P771"/>
    </row>
    <row r="772" spans="3:16">
      <c r="C772"/>
      <c r="D772" s="450"/>
      <c r="E772" s="450"/>
      <c r="F772"/>
      <c r="G772"/>
      <c r="P772"/>
    </row>
    <row r="773" spans="3:16">
      <c r="C773"/>
      <c r="D773" s="450"/>
      <c r="E773" s="450"/>
      <c r="F773"/>
      <c r="G773"/>
      <c r="P773"/>
    </row>
    <row r="774" spans="3:16">
      <c r="C774"/>
      <c r="D774" s="450"/>
      <c r="E774" s="450"/>
      <c r="F774"/>
      <c r="G774"/>
      <c r="P774"/>
    </row>
    <row r="775" spans="3:16">
      <c r="C775"/>
      <c r="D775" s="450"/>
      <c r="E775" s="450"/>
      <c r="F775"/>
      <c r="G775"/>
      <c r="P775"/>
    </row>
    <row r="776" spans="3:16">
      <c r="C776"/>
      <c r="D776" s="450"/>
      <c r="E776" s="450"/>
      <c r="F776"/>
      <c r="G776"/>
      <c r="P776"/>
    </row>
    <row r="777" spans="3:16">
      <c r="C777"/>
      <c r="D777" s="450"/>
      <c r="E777" s="450"/>
      <c r="F777"/>
      <c r="G777"/>
      <c r="P777"/>
    </row>
    <row r="778" spans="3:16">
      <c r="C778"/>
      <c r="D778" s="450"/>
      <c r="E778" s="450"/>
      <c r="F778"/>
      <c r="G778"/>
      <c r="P778"/>
    </row>
    <row r="779" spans="3:16">
      <c r="C779"/>
      <c r="D779" s="450"/>
      <c r="E779" s="450"/>
      <c r="F779"/>
      <c r="G779"/>
      <c r="P779"/>
    </row>
    <row r="780" spans="3:16">
      <c r="C780"/>
      <c r="D780" s="450"/>
      <c r="E780" s="450"/>
      <c r="F780"/>
      <c r="G780"/>
      <c r="P780"/>
    </row>
    <row r="781" spans="3:16">
      <c r="C781"/>
      <c r="D781" s="450"/>
      <c r="E781" s="450"/>
      <c r="F781"/>
      <c r="G781"/>
      <c r="P781"/>
    </row>
    <row r="782" spans="3:16">
      <c r="C782"/>
      <c r="D782" s="450"/>
      <c r="E782" s="450"/>
      <c r="F782"/>
      <c r="G782"/>
      <c r="P782"/>
    </row>
    <row r="783" spans="3:16">
      <c r="C783"/>
      <c r="D783" s="450"/>
      <c r="E783" s="450"/>
      <c r="F783"/>
      <c r="G783"/>
      <c r="P783"/>
    </row>
    <row r="784" spans="3:16">
      <c r="C784"/>
      <c r="D784" s="450"/>
      <c r="E784" s="450"/>
      <c r="F784"/>
      <c r="G784"/>
      <c r="P784"/>
    </row>
    <row r="785" spans="3:16">
      <c r="C785"/>
      <c r="D785" s="450"/>
      <c r="E785" s="450"/>
      <c r="F785"/>
      <c r="G785"/>
      <c r="P785"/>
    </row>
    <row r="786" spans="3:16">
      <c r="C786"/>
      <c r="D786" s="450"/>
      <c r="E786" s="450"/>
      <c r="F786"/>
      <c r="G786"/>
      <c r="P786"/>
    </row>
    <row r="787" spans="3:16">
      <c r="C787"/>
      <c r="D787" s="450"/>
      <c r="E787" s="450"/>
      <c r="F787"/>
      <c r="G787"/>
      <c r="P787"/>
    </row>
    <row r="788" spans="3:16">
      <c r="C788"/>
      <c r="D788" s="450"/>
      <c r="E788" s="450"/>
      <c r="F788"/>
      <c r="G788"/>
      <c r="P788"/>
    </row>
    <row r="789" spans="3:16">
      <c r="C789"/>
      <c r="D789" s="450"/>
      <c r="E789" s="450"/>
      <c r="F789"/>
      <c r="G789"/>
      <c r="P789"/>
    </row>
    <row r="790" spans="3:16">
      <c r="C790"/>
      <c r="D790" s="450"/>
      <c r="E790" s="450"/>
      <c r="F790"/>
      <c r="G790"/>
      <c r="P790"/>
    </row>
    <row r="791" spans="3:16">
      <c r="C791"/>
      <c r="D791" s="450"/>
      <c r="E791" s="450"/>
      <c r="F791"/>
      <c r="G791"/>
      <c r="P791"/>
    </row>
    <row r="792" spans="3:16">
      <c r="C792"/>
      <c r="D792" s="450"/>
      <c r="E792" s="450"/>
      <c r="F792"/>
      <c r="G792"/>
      <c r="P792"/>
    </row>
    <row r="793" spans="3:16">
      <c r="C793"/>
      <c r="D793" s="450"/>
      <c r="E793" s="450"/>
      <c r="F793"/>
      <c r="G793"/>
      <c r="P793"/>
    </row>
    <row r="794" spans="3:16">
      <c r="C794"/>
      <c r="D794" s="450"/>
      <c r="E794" s="450"/>
      <c r="F794"/>
      <c r="G794"/>
      <c r="P794"/>
    </row>
    <row r="795" spans="3:16">
      <c r="C795"/>
      <c r="D795" s="450"/>
      <c r="E795" s="450"/>
      <c r="F795"/>
      <c r="G795"/>
      <c r="P795"/>
    </row>
    <row r="796" spans="3:16">
      <c r="C796"/>
      <c r="D796" s="450"/>
      <c r="E796" s="450"/>
      <c r="F796"/>
      <c r="G796"/>
      <c r="P796"/>
    </row>
    <row r="797" spans="3:16">
      <c r="C797"/>
      <c r="D797" s="450"/>
      <c r="E797" s="450"/>
      <c r="F797"/>
      <c r="G797"/>
      <c r="P797"/>
    </row>
    <row r="798" spans="3:16">
      <c r="C798"/>
      <c r="D798" s="450"/>
      <c r="E798" s="450"/>
      <c r="F798"/>
      <c r="G798"/>
      <c r="P798"/>
    </row>
    <row r="799" spans="3:16">
      <c r="C799"/>
      <c r="D799" s="450"/>
      <c r="E799" s="450"/>
      <c r="F799"/>
      <c r="G799"/>
      <c r="P799"/>
    </row>
    <row r="800" spans="3:16">
      <c r="C800"/>
      <c r="D800" s="450"/>
      <c r="E800" s="450"/>
      <c r="F800"/>
      <c r="G800"/>
      <c r="P800"/>
    </row>
    <row r="801" spans="3:16">
      <c r="C801"/>
      <c r="D801" s="450"/>
      <c r="E801" s="450"/>
      <c r="F801"/>
      <c r="G801"/>
      <c r="P801"/>
    </row>
    <row r="802" spans="3:16">
      <c r="C802"/>
      <c r="D802" s="450"/>
      <c r="E802" s="450"/>
      <c r="F802"/>
      <c r="G802"/>
      <c r="P802"/>
    </row>
    <row r="803" spans="3:16">
      <c r="C803"/>
      <c r="D803" s="450"/>
      <c r="E803" s="450"/>
      <c r="F803"/>
      <c r="G803"/>
      <c r="P803"/>
    </row>
    <row r="804" spans="3:16">
      <c r="C804"/>
      <c r="D804" s="450"/>
      <c r="E804" s="450"/>
      <c r="F804"/>
      <c r="G804"/>
      <c r="P804"/>
    </row>
    <row r="805" spans="3:16">
      <c r="C805"/>
      <c r="D805" s="450"/>
      <c r="E805" s="450"/>
      <c r="F805"/>
      <c r="G805"/>
      <c r="P805"/>
    </row>
    <row r="806" spans="3:16">
      <c r="C806"/>
      <c r="D806" s="450"/>
      <c r="E806" s="450"/>
      <c r="F806"/>
      <c r="G806"/>
      <c r="P806"/>
    </row>
    <row r="807" spans="3:16">
      <c r="C807"/>
      <c r="D807" s="450"/>
      <c r="E807" s="450"/>
      <c r="F807"/>
      <c r="G807"/>
      <c r="P807"/>
    </row>
    <row r="808" spans="3:16">
      <c r="C808"/>
      <c r="D808" s="450"/>
      <c r="E808" s="450"/>
      <c r="F808"/>
      <c r="G808"/>
      <c r="P808"/>
    </row>
    <row r="809" spans="3:16">
      <c r="C809"/>
      <c r="D809" s="450"/>
      <c r="E809" s="450"/>
      <c r="F809"/>
      <c r="G809"/>
      <c r="P809"/>
    </row>
    <row r="810" spans="3:16">
      <c r="C810"/>
      <c r="D810" s="450"/>
      <c r="E810" s="450"/>
      <c r="F810"/>
      <c r="G810"/>
      <c r="P810"/>
    </row>
    <row r="811" spans="3:16">
      <c r="C811"/>
      <c r="D811" s="450"/>
      <c r="E811" s="450"/>
      <c r="F811"/>
      <c r="G811"/>
      <c r="P811"/>
    </row>
    <row r="812" spans="3:16">
      <c r="C812"/>
      <c r="D812" s="450"/>
      <c r="E812" s="450"/>
      <c r="F812"/>
      <c r="G812"/>
      <c r="P812"/>
    </row>
    <row r="813" spans="3:16">
      <c r="C813"/>
      <c r="D813" s="450"/>
      <c r="E813" s="450"/>
      <c r="F813"/>
      <c r="G813"/>
      <c r="P813"/>
    </row>
    <row r="814" spans="3:16">
      <c r="C814"/>
      <c r="D814" s="450"/>
      <c r="E814" s="450"/>
      <c r="F814"/>
      <c r="G814"/>
      <c r="P814"/>
    </row>
    <row r="815" spans="3:16">
      <c r="C815"/>
      <c r="D815" s="450"/>
      <c r="E815" s="450"/>
      <c r="F815"/>
      <c r="G815"/>
      <c r="P815"/>
    </row>
    <row r="816" spans="3:16">
      <c r="C816"/>
      <c r="D816" s="450"/>
      <c r="E816" s="450"/>
      <c r="F816"/>
      <c r="G816"/>
      <c r="P816"/>
    </row>
    <row r="817" spans="3:16">
      <c r="C817"/>
      <c r="D817" s="450"/>
      <c r="E817" s="450"/>
      <c r="F817"/>
      <c r="G817"/>
      <c r="P817"/>
    </row>
    <row r="818" spans="3:16">
      <c r="C818"/>
      <c r="D818" s="450"/>
      <c r="E818" s="450"/>
      <c r="F818"/>
      <c r="G818"/>
      <c r="P818"/>
    </row>
    <row r="819" spans="3:16">
      <c r="C819"/>
      <c r="D819" s="450"/>
      <c r="E819" s="450"/>
      <c r="F819"/>
      <c r="G819"/>
      <c r="P819"/>
    </row>
    <row r="820" spans="3:16">
      <c r="C820"/>
      <c r="D820" s="450"/>
      <c r="E820" s="450"/>
      <c r="F820"/>
      <c r="G820"/>
      <c r="P820"/>
    </row>
    <row r="821" spans="3:16">
      <c r="C821"/>
      <c r="D821" s="450"/>
      <c r="E821" s="450"/>
      <c r="F821"/>
      <c r="G821"/>
      <c r="P821"/>
    </row>
    <row r="822" spans="3:16">
      <c r="C822"/>
      <c r="D822" s="450"/>
      <c r="E822" s="450"/>
      <c r="F822"/>
      <c r="G822"/>
      <c r="P822"/>
    </row>
    <row r="823" spans="3:16">
      <c r="C823"/>
      <c r="D823" s="450"/>
      <c r="E823" s="450"/>
      <c r="F823"/>
      <c r="G823"/>
      <c r="P823"/>
    </row>
    <row r="824" spans="3:16">
      <c r="C824"/>
      <c r="D824" s="450"/>
      <c r="E824" s="450"/>
      <c r="F824"/>
      <c r="G824"/>
      <c r="P824"/>
    </row>
    <row r="825" spans="3:16">
      <c r="C825"/>
      <c r="D825" s="450"/>
      <c r="E825" s="450"/>
      <c r="F825"/>
      <c r="G825"/>
      <c r="P825"/>
    </row>
    <row r="826" spans="3:16">
      <c r="C826"/>
      <c r="D826" s="450"/>
      <c r="E826" s="450"/>
      <c r="F826"/>
      <c r="G826"/>
      <c r="P826"/>
    </row>
    <row r="827" spans="3:16">
      <c r="C827"/>
      <c r="D827" s="450"/>
      <c r="E827" s="450"/>
      <c r="F827"/>
      <c r="G827"/>
      <c r="P827"/>
    </row>
    <row r="828" spans="3:16">
      <c r="C828"/>
      <c r="D828" s="450"/>
      <c r="E828" s="450"/>
      <c r="F828"/>
      <c r="G828"/>
      <c r="P828"/>
    </row>
    <row r="829" spans="3:16">
      <c r="C829"/>
      <c r="D829" s="450"/>
      <c r="E829" s="450"/>
      <c r="F829"/>
      <c r="G829"/>
      <c r="P829"/>
    </row>
    <row r="830" spans="3:16">
      <c r="C830"/>
      <c r="D830" s="450"/>
      <c r="E830" s="450"/>
      <c r="F830"/>
      <c r="G830"/>
      <c r="P830"/>
    </row>
    <row r="831" spans="3:16">
      <c r="C831"/>
      <c r="D831" s="450"/>
      <c r="E831" s="450"/>
      <c r="F831"/>
      <c r="G831"/>
      <c r="P831"/>
    </row>
    <row r="832" spans="3:16">
      <c r="C832"/>
      <c r="D832" s="450"/>
      <c r="E832" s="450"/>
      <c r="F832"/>
      <c r="G832"/>
      <c r="P832"/>
    </row>
    <row r="833" spans="3:16">
      <c r="C833"/>
      <c r="D833" s="450"/>
      <c r="E833" s="450"/>
      <c r="F833"/>
      <c r="G833"/>
      <c r="P833"/>
    </row>
    <row r="834" spans="3:16">
      <c r="C834"/>
      <c r="D834" s="450"/>
      <c r="E834" s="450"/>
      <c r="F834"/>
      <c r="G834"/>
      <c r="P834"/>
    </row>
    <row r="835" spans="3:16">
      <c r="C835"/>
      <c r="D835" s="450"/>
      <c r="E835" s="450"/>
      <c r="F835"/>
      <c r="G835"/>
      <c r="P835"/>
    </row>
    <row r="836" spans="3:16">
      <c r="C836"/>
      <c r="D836" s="450"/>
      <c r="E836" s="450"/>
      <c r="F836"/>
      <c r="G836"/>
      <c r="P836"/>
    </row>
    <row r="837" spans="3:16">
      <c r="C837"/>
      <c r="D837" s="450"/>
      <c r="E837" s="450"/>
      <c r="F837"/>
      <c r="G837"/>
      <c r="P837"/>
    </row>
    <row r="838" spans="3:16">
      <c r="C838"/>
      <c r="D838" s="450"/>
      <c r="E838" s="450"/>
      <c r="F838"/>
      <c r="G838"/>
      <c r="P838"/>
    </row>
    <row r="839" spans="3:16">
      <c r="C839"/>
      <c r="D839" s="450"/>
      <c r="E839" s="450"/>
      <c r="F839"/>
      <c r="G839"/>
      <c r="P839"/>
    </row>
    <row r="840" spans="3:16">
      <c r="C840"/>
      <c r="D840" s="450"/>
      <c r="E840" s="450"/>
      <c r="F840"/>
      <c r="G840"/>
      <c r="P840"/>
    </row>
    <row r="841" spans="3:16">
      <c r="C841"/>
      <c r="D841" s="450"/>
      <c r="E841" s="450"/>
      <c r="F841"/>
      <c r="G841"/>
      <c r="P841"/>
    </row>
    <row r="842" spans="3:16">
      <c r="C842"/>
      <c r="D842" s="450"/>
      <c r="E842" s="450"/>
      <c r="F842"/>
      <c r="G842"/>
      <c r="P842"/>
    </row>
    <row r="843" spans="3:16">
      <c r="C843"/>
      <c r="D843" s="450"/>
      <c r="E843" s="450"/>
      <c r="F843"/>
      <c r="G843"/>
      <c r="P843"/>
    </row>
    <row r="844" spans="3:16">
      <c r="C844"/>
      <c r="D844" s="450"/>
      <c r="E844" s="450"/>
      <c r="F844"/>
      <c r="G844"/>
      <c r="P844"/>
    </row>
    <row r="845" spans="3:16">
      <c r="C845"/>
      <c r="D845" s="450"/>
      <c r="E845" s="450"/>
      <c r="F845"/>
      <c r="G845"/>
      <c r="P845"/>
    </row>
    <row r="846" spans="3:16">
      <c r="C846"/>
      <c r="D846" s="450"/>
      <c r="E846" s="450"/>
      <c r="F846"/>
      <c r="G846"/>
      <c r="P846"/>
    </row>
    <row r="847" spans="3:16">
      <c r="C847"/>
      <c r="D847" s="450"/>
      <c r="E847" s="450"/>
      <c r="F847"/>
      <c r="G847"/>
      <c r="P847"/>
    </row>
    <row r="848" spans="3:16">
      <c r="C848"/>
      <c r="D848" s="450"/>
      <c r="E848" s="450"/>
      <c r="F848"/>
      <c r="G848"/>
      <c r="P848"/>
    </row>
    <row r="849" spans="3:16">
      <c r="C849"/>
      <c r="D849" s="450"/>
      <c r="E849" s="450"/>
      <c r="F849"/>
      <c r="G849"/>
      <c r="P849"/>
    </row>
    <row r="850" spans="3:16">
      <c r="C850"/>
      <c r="D850" s="450"/>
      <c r="E850" s="450"/>
      <c r="F850"/>
      <c r="G850"/>
      <c r="P850"/>
    </row>
    <row r="851" spans="3:16">
      <c r="C851"/>
      <c r="D851" s="450"/>
      <c r="E851" s="450"/>
      <c r="F851"/>
      <c r="G851"/>
      <c r="P851"/>
    </row>
    <row r="852" spans="3:16">
      <c r="C852"/>
      <c r="D852" s="450"/>
      <c r="E852" s="450"/>
      <c r="F852"/>
      <c r="G852"/>
      <c r="P852"/>
    </row>
    <row r="853" spans="3:16">
      <c r="C853"/>
      <c r="D853" s="450"/>
      <c r="E853" s="450"/>
      <c r="F853"/>
      <c r="G853"/>
      <c r="P853"/>
    </row>
    <row r="854" spans="3:16">
      <c r="C854"/>
      <c r="D854" s="450"/>
      <c r="E854" s="450"/>
      <c r="F854"/>
      <c r="G854"/>
      <c r="P854"/>
    </row>
    <row r="855" spans="3:16">
      <c r="C855"/>
      <c r="D855" s="450"/>
      <c r="E855" s="450"/>
      <c r="F855"/>
      <c r="G855"/>
      <c r="P855"/>
    </row>
    <row r="856" spans="3:16">
      <c r="C856"/>
      <c r="D856" s="450"/>
      <c r="E856" s="450"/>
      <c r="F856"/>
      <c r="G856"/>
      <c r="P856"/>
    </row>
    <row r="857" spans="3:16">
      <c r="C857"/>
      <c r="D857" s="450"/>
      <c r="E857" s="450"/>
      <c r="F857"/>
      <c r="G857"/>
      <c r="P857"/>
    </row>
    <row r="858" spans="3:16">
      <c r="C858"/>
      <c r="D858" s="450"/>
      <c r="E858" s="450"/>
      <c r="F858"/>
      <c r="G858"/>
      <c r="P858"/>
    </row>
    <row r="859" spans="3:16">
      <c r="C859"/>
      <c r="D859" s="450"/>
      <c r="E859" s="450"/>
      <c r="F859"/>
      <c r="G859"/>
      <c r="P859"/>
    </row>
    <row r="860" spans="3:16">
      <c r="C860"/>
      <c r="D860" s="450"/>
      <c r="E860" s="450"/>
      <c r="F860"/>
      <c r="G860"/>
      <c r="P860"/>
    </row>
    <row r="861" spans="3:16">
      <c r="C861"/>
      <c r="D861" s="450"/>
      <c r="E861" s="450"/>
      <c r="F861"/>
      <c r="G861"/>
      <c r="P861"/>
    </row>
    <row r="862" spans="3:16">
      <c r="C862"/>
      <c r="D862" s="450"/>
      <c r="E862" s="450"/>
      <c r="F862"/>
      <c r="G862"/>
      <c r="P862"/>
    </row>
    <row r="863" spans="3:16">
      <c r="C863"/>
      <c r="D863" s="450"/>
      <c r="E863" s="450"/>
      <c r="F863"/>
      <c r="G863"/>
      <c r="P863"/>
    </row>
    <row r="864" spans="3:16">
      <c r="C864"/>
      <c r="D864" s="450"/>
      <c r="E864" s="450"/>
      <c r="F864"/>
      <c r="G864"/>
      <c r="P864"/>
    </row>
    <row r="865" spans="3:16">
      <c r="C865"/>
      <c r="D865" s="450"/>
      <c r="E865" s="450"/>
      <c r="F865"/>
      <c r="G865"/>
      <c r="P865"/>
    </row>
    <row r="866" spans="3:16">
      <c r="C866"/>
      <c r="D866" s="450"/>
      <c r="E866" s="450"/>
      <c r="F866"/>
      <c r="G866"/>
      <c r="P866"/>
    </row>
    <row r="867" spans="3:16">
      <c r="C867"/>
      <c r="D867" s="450"/>
      <c r="E867" s="450"/>
      <c r="F867"/>
      <c r="G867"/>
      <c r="P867"/>
    </row>
    <row r="868" spans="3:16">
      <c r="C868"/>
      <c r="D868" s="450"/>
      <c r="E868" s="450"/>
      <c r="F868"/>
      <c r="G868"/>
      <c r="P868"/>
    </row>
    <row r="869" spans="3:16">
      <c r="C869"/>
      <c r="D869" s="450"/>
      <c r="E869" s="450"/>
      <c r="F869"/>
      <c r="G869"/>
      <c r="P869"/>
    </row>
    <row r="870" spans="3:16">
      <c r="C870"/>
      <c r="D870" s="450"/>
      <c r="E870" s="450"/>
      <c r="F870"/>
      <c r="G870"/>
      <c r="P870"/>
    </row>
    <row r="871" spans="3:16">
      <c r="C871"/>
      <c r="D871" s="450"/>
      <c r="E871" s="450"/>
      <c r="F871"/>
      <c r="G871"/>
      <c r="P871"/>
    </row>
    <row r="872" spans="3:16">
      <c r="C872"/>
      <c r="D872" s="450"/>
      <c r="E872" s="450"/>
      <c r="F872"/>
      <c r="G872"/>
      <c r="P872"/>
    </row>
    <row r="873" spans="3:16">
      <c r="C873"/>
      <c r="D873" s="450"/>
      <c r="E873" s="450"/>
      <c r="F873"/>
      <c r="G873"/>
      <c r="P873"/>
    </row>
    <row r="874" spans="3:16">
      <c r="C874"/>
      <c r="D874" s="450"/>
      <c r="E874" s="450"/>
      <c r="F874"/>
      <c r="G874"/>
      <c r="P874"/>
    </row>
    <row r="875" spans="3:16">
      <c r="C875"/>
      <c r="D875" s="450"/>
      <c r="E875" s="450"/>
      <c r="F875"/>
      <c r="G875"/>
      <c r="P875"/>
    </row>
    <row r="876" spans="3:16">
      <c r="C876"/>
      <c r="D876" s="450"/>
      <c r="E876" s="450"/>
      <c r="F876"/>
      <c r="G876"/>
      <c r="P876"/>
    </row>
    <row r="877" spans="3:16">
      <c r="C877"/>
      <c r="D877" s="450"/>
      <c r="E877" s="450"/>
      <c r="F877"/>
      <c r="G877"/>
      <c r="P877"/>
    </row>
    <row r="878" spans="3:16">
      <c r="C878"/>
      <c r="D878" s="450"/>
      <c r="E878" s="450"/>
      <c r="F878"/>
      <c r="G878"/>
      <c r="P878"/>
    </row>
    <row r="879" spans="3:16">
      <c r="C879"/>
      <c r="D879" s="450"/>
      <c r="E879" s="450"/>
      <c r="F879"/>
      <c r="G879"/>
      <c r="P879"/>
    </row>
    <row r="880" spans="3:16">
      <c r="C880"/>
      <c r="D880" s="450"/>
      <c r="E880" s="450"/>
      <c r="F880"/>
      <c r="G880"/>
      <c r="P880"/>
    </row>
    <row r="881" spans="3:16">
      <c r="C881"/>
      <c r="D881" s="450"/>
      <c r="E881" s="450"/>
      <c r="F881"/>
      <c r="G881"/>
      <c r="P881"/>
    </row>
    <row r="882" spans="3:16">
      <c r="C882"/>
      <c r="D882" s="450"/>
      <c r="E882" s="450"/>
      <c r="F882"/>
      <c r="G882"/>
      <c r="P882"/>
    </row>
    <row r="883" spans="3:16">
      <c r="C883"/>
      <c r="D883" s="450"/>
      <c r="E883" s="450"/>
      <c r="F883"/>
      <c r="G883"/>
      <c r="P883"/>
    </row>
    <row r="884" spans="3:16">
      <c r="C884"/>
      <c r="D884" s="450"/>
      <c r="E884" s="450"/>
      <c r="F884"/>
      <c r="G884"/>
      <c r="P884"/>
    </row>
    <row r="885" spans="3:16">
      <c r="C885"/>
      <c r="D885" s="450"/>
      <c r="E885" s="450"/>
      <c r="F885"/>
      <c r="G885"/>
      <c r="P885"/>
    </row>
    <row r="886" spans="3:16">
      <c r="C886"/>
      <c r="D886" s="450"/>
      <c r="E886" s="450"/>
      <c r="F886"/>
      <c r="G886"/>
      <c r="P886"/>
    </row>
    <row r="887" spans="3:16">
      <c r="C887"/>
      <c r="D887" s="450"/>
      <c r="E887" s="450"/>
      <c r="F887"/>
      <c r="G887"/>
      <c r="P887"/>
    </row>
    <row r="888" spans="3:16">
      <c r="C888"/>
      <c r="D888" s="450"/>
      <c r="E888" s="450"/>
      <c r="F888"/>
      <c r="G888"/>
      <c r="P888"/>
    </row>
    <row r="889" spans="3:16">
      <c r="C889"/>
      <c r="D889" s="450"/>
      <c r="E889" s="450"/>
      <c r="F889"/>
      <c r="G889"/>
      <c r="P889"/>
    </row>
    <row r="890" spans="3:16">
      <c r="C890"/>
      <c r="D890" s="450"/>
      <c r="E890" s="450"/>
      <c r="F890"/>
      <c r="G890"/>
      <c r="P890"/>
    </row>
    <row r="891" spans="3:16">
      <c r="C891"/>
      <c r="D891" s="450"/>
      <c r="E891" s="450"/>
      <c r="F891"/>
      <c r="G891"/>
      <c r="P891"/>
    </row>
    <row r="892" spans="3:16">
      <c r="C892"/>
      <c r="D892" s="450"/>
      <c r="E892" s="450"/>
      <c r="F892"/>
      <c r="G892"/>
      <c r="P892"/>
    </row>
    <row r="893" spans="3:16">
      <c r="C893"/>
      <c r="D893" s="450"/>
      <c r="E893" s="450"/>
      <c r="F893"/>
      <c r="G893"/>
      <c r="P893"/>
    </row>
    <row r="894" spans="3:16">
      <c r="C894"/>
      <c r="D894" s="450"/>
      <c r="E894" s="450"/>
      <c r="F894"/>
      <c r="G894"/>
      <c r="P894"/>
    </row>
    <row r="895" spans="3:16">
      <c r="C895"/>
      <c r="D895" s="450"/>
      <c r="E895" s="450"/>
      <c r="F895"/>
      <c r="G895"/>
      <c r="P895"/>
    </row>
    <row r="896" spans="3:16">
      <c r="C896"/>
      <c r="D896" s="450"/>
      <c r="E896" s="450"/>
      <c r="F896"/>
      <c r="G896"/>
      <c r="P896"/>
    </row>
    <row r="897" spans="3:16">
      <c r="C897"/>
      <c r="D897" s="450"/>
      <c r="E897" s="450"/>
      <c r="F897"/>
      <c r="G897"/>
      <c r="P897"/>
    </row>
    <row r="898" spans="3:16">
      <c r="C898"/>
      <c r="D898" s="450"/>
      <c r="E898" s="450"/>
      <c r="F898"/>
      <c r="G898"/>
      <c r="P898"/>
    </row>
    <row r="899" spans="3:16">
      <c r="C899"/>
      <c r="D899" s="450"/>
      <c r="E899" s="450"/>
      <c r="F899"/>
      <c r="G899"/>
      <c r="P899"/>
    </row>
    <row r="900" spans="3:16">
      <c r="C900"/>
      <c r="D900" s="450"/>
      <c r="E900" s="450"/>
      <c r="F900"/>
      <c r="G900"/>
      <c r="P900"/>
    </row>
    <row r="901" spans="3:16">
      <c r="C901"/>
      <c r="D901" s="450"/>
      <c r="E901" s="450"/>
      <c r="F901"/>
      <c r="G901"/>
      <c r="P901"/>
    </row>
    <row r="902" spans="3:16">
      <c r="C902"/>
      <c r="D902" s="450"/>
      <c r="E902" s="450"/>
      <c r="F902"/>
      <c r="G902"/>
      <c r="P902"/>
    </row>
    <row r="903" spans="3:16">
      <c r="C903"/>
      <c r="D903" s="450"/>
      <c r="E903" s="450"/>
      <c r="F903"/>
      <c r="G903"/>
      <c r="P903"/>
    </row>
    <row r="904" spans="3:16">
      <c r="C904"/>
      <c r="D904" s="450"/>
      <c r="E904" s="450"/>
      <c r="F904"/>
      <c r="G904"/>
      <c r="P904"/>
    </row>
    <row r="905" spans="3:16">
      <c r="C905"/>
      <c r="D905" s="450"/>
      <c r="E905" s="450"/>
      <c r="F905"/>
      <c r="G905"/>
      <c r="P905"/>
    </row>
    <row r="906" spans="3:16">
      <c r="C906"/>
      <c r="D906" s="450"/>
      <c r="E906" s="450"/>
      <c r="F906"/>
      <c r="G906"/>
      <c r="P906"/>
    </row>
    <row r="907" spans="3:16">
      <c r="C907"/>
      <c r="D907" s="450"/>
      <c r="E907" s="450"/>
      <c r="F907"/>
      <c r="G907"/>
      <c r="P907"/>
    </row>
    <row r="908" spans="3:16">
      <c r="C908"/>
      <c r="D908" s="450"/>
      <c r="E908" s="450"/>
      <c r="F908"/>
      <c r="G908"/>
      <c r="P908"/>
    </row>
    <row r="909" spans="3:16">
      <c r="C909"/>
      <c r="D909" s="450"/>
      <c r="E909" s="450"/>
      <c r="F909"/>
      <c r="G909"/>
      <c r="P909"/>
    </row>
    <row r="910" spans="3:16">
      <c r="C910"/>
      <c r="D910" s="450"/>
      <c r="E910" s="450"/>
      <c r="F910"/>
      <c r="G910"/>
      <c r="P910"/>
    </row>
    <row r="911" spans="3:16">
      <c r="C911"/>
      <c r="D911" s="450"/>
      <c r="E911" s="450"/>
      <c r="F911"/>
      <c r="G911"/>
      <c r="P911"/>
    </row>
    <row r="912" spans="3:16">
      <c r="C912"/>
      <c r="D912" s="450"/>
      <c r="E912" s="450"/>
      <c r="F912"/>
      <c r="G912"/>
      <c r="P912"/>
    </row>
    <row r="913" spans="3:16">
      <c r="C913"/>
      <c r="D913" s="450"/>
      <c r="E913" s="450"/>
      <c r="F913"/>
      <c r="G913"/>
      <c r="P913"/>
    </row>
    <row r="914" spans="3:16">
      <c r="C914"/>
      <c r="D914" s="450"/>
      <c r="E914" s="450"/>
      <c r="F914"/>
      <c r="G914"/>
      <c r="P914"/>
    </row>
    <row r="915" spans="3:16">
      <c r="C915"/>
      <c r="D915" s="450"/>
      <c r="E915" s="450"/>
      <c r="F915"/>
      <c r="G915"/>
      <c r="P915"/>
    </row>
    <row r="916" spans="3:16">
      <c r="C916"/>
      <c r="D916" s="450"/>
      <c r="E916" s="450"/>
      <c r="F916"/>
      <c r="G916"/>
      <c r="P916"/>
    </row>
    <row r="917" spans="3:16">
      <c r="C917"/>
      <c r="D917" s="450"/>
      <c r="E917" s="450"/>
      <c r="F917"/>
      <c r="G917"/>
      <c r="P917"/>
    </row>
    <row r="918" spans="3:16">
      <c r="C918"/>
      <c r="D918" s="450"/>
      <c r="E918" s="450"/>
      <c r="F918"/>
      <c r="G918"/>
      <c r="P918"/>
    </row>
    <row r="919" spans="3:16">
      <c r="C919"/>
      <c r="D919" s="450"/>
      <c r="E919" s="450"/>
      <c r="F919"/>
      <c r="G919"/>
      <c r="P919"/>
    </row>
    <row r="920" spans="3:16">
      <c r="C920"/>
      <c r="D920" s="450"/>
      <c r="E920" s="450"/>
      <c r="F920"/>
      <c r="G920"/>
      <c r="P920"/>
    </row>
    <row r="921" spans="3:16">
      <c r="C921"/>
      <c r="D921" s="450"/>
      <c r="E921" s="450"/>
      <c r="F921"/>
      <c r="G921"/>
      <c r="P921"/>
    </row>
    <row r="922" spans="3:16">
      <c r="C922"/>
      <c r="D922" s="450"/>
      <c r="E922" s="450"/>
      <c r="F922"/>
      <c r="G922"/>
      <c r="P922"/>
    </row>
    <row r="923" spans="3:16">
      <c r="C923"/>
      <c r="D923" s="450"/>
      <c r="E923" s="450"/>
      <c r="F923"/>
      <c r="G923"/>
      <c r="P923"/>
    </row>
    <row r="924" spans="3:16">
      <c r="C924"/>
      <c r="D924" s="450"/>
      <c r="E924" s="450"/>
      <c r="F924"/>
      <c r="G924"/>
      <c r="P924"/>
    </row>
    <row r="925" spans="3:16">
      <c r="C925"/>
      <c r="D925" s="450"/>
      <c r="E925" s="450"/>
      <c r="F925"/>
      <c r="G925"/>
      <c r="P925"/>
    </row>
    <row r="926" spans="3:16">
      <c r="C926"/>
      <c r="D926" s="450"/>
      <c r="E926" s="450"/>
      <c r="F926"/>
      <c r="G926"/>
      <c r="P926"/>
    </row>
    <row r="927" spans="3:16">
      <c r="C927"/>
      <c r="D927" s="450"/>
      <c r="E927" s="450"/>
      <c r="F927"/>
      <c r="G927"/>
      <c r="P927"/>
    </row>
    <row r="928" spans="3:16">
      <c r="C928"/>
      <c r="D928" s="450"/>
      <c r="E928" s="450"/>
      <c r="F928"/>
      <c r="G928"/>
      <c r="P928"/>
    </row>
    <row r="929" spans="3:16">
      <c r="C929"/>
      <c r="D929" s="450"/>
      <c r="E929" s="450"/>
      <c r="F929"/>
      <c r="G929"/>
      <c r="P929"/>
    </row>
    <row r="930" spans="3:16">
      <c r="C930"/>
      <c r="D930" s="450"/>
      <c r="E930" s="450"/>
      <c r="F930"/>
      <c r="G930"/>
      <c r="P930"/>
    </row>
    <row r="931" spans="3:16">
      <c r="C931"/>
      <c r="D931" s="450"/>
      <c r="E931" s="450"/>
      <c r="F931"/>
      <c r="G931"/>
      <c r="P931"/>
    </row>
    <row r="932" spans="3:16">
      <c r="C932"/>
      <c r="D932" s="450"/>
      <c r="E932" s="450"/>
      <c r="F932"/>
      <c r="G932"/>
      <c r="P932"/>
    </row>
    <row r="933" spans="3:16">
      <c r="C933"/>
      <c r="D933" s="450"/>
      <c r="E933" s="450"/>
      <c r="F933"/>
      <c r="G933"/>
      <c r="P933"/>
    </row>
    <row r="934" spans="3:16">
      <c r="C934"/>
      <c r="D934" s="450"/>
      <c r="E934" s="450"/>
      <c r="F934"/>
      <c r="G934"/>
      <c r="P934"/>
    </row>
    <row r="935" spans="3:16">
      <c r="C935"/>
      <c r="D935" s="450"/>
      <c r="E935" s="450"/>
      <c r="F935"/>
      <c r="G935"/>
      <c r="P935"/>
    </row>
    <row r="936" spans="3:16">
      <c r="C936"/>
      <c r="D936" s="450"/>
      <c r="E936" s="450"/>
      <c r="F936"/>
      <c r="G936"/>
      <c r="P936"/>
    </row>
    <row r="937" spans="3:16">
      <c r="C937"/>
      <c r="D937" s="450"/>
      <c r="E937" s="450"/>
      <c r="F937"/>
      <c r="G937"/>
      <c r="P937"/>
    </row>
    <row r="938" spans="3:16">
      <c r="C938"/>
      <c r="D938" s="450"/>
      <c r="E938" s="450"/>
      <c r="F938"/>
      <c r="G938"/>
      <c r="P938"/>
    </row>
    <row r="939" spans="3:16">
      <c r="C939"/>
      <c r="D939" s="450"/>
      <c r="E939" s="450"/>
      <c r="F939"/>
      <c r="G939"/>
      <c r="P939"/>
    </row>
    <row r="940" spans="3:16">
      <c r="C940"/>
      <c r="D940" s="450"/>
      <c r="E940" s="450"/>
      <c r="F940"/>
      <c r="G940"/>
      <c r="P940"/>
    </row>
    <row r="941" spans="3:16">
      <c r="C941"/>
      <c r="D941" s="450"/>
      <c r="E941" s="450"/>
      <c r="F941"/>
      <c r="G941"/>
      <c r="P941"/>
    </row>
    <row r="942" spans="3:16">
      <c r="C942"/>
      <c r="D942" s="450"/>
      <c r="E942" s="450"/>
      <c r="F942"/>
      <c r="G942"/>
      <c r="P942"/>
    </row>
    <row r="943" spans="3:16">
      <c r="C943"/>
      <c r="D943" s="450"/>
      <c r="E943" s="450"/>
      <c r="F943"/>
      <c r="G943"/>
      <c r="P943"/>
    </row>
    <row r="944" spans="3:16">
      <c r="C944"/>
      <c r="D944" s="450"/>
      <c r="E944" s="450"/>
      <c r="F944"/>
      <c r="G944"/>
      <c r="P944"/>
    </row>
    <row r="945" spans="3:16">
      <c r="C945"/>
      <c r="D945" s="450"/>
      <c r="E945" s="450"/>
      <c r="F945"/>
      <c r="G945"/>
      <c r="P945"/>
    </row>
    <row r="946" spans="3:16">
      <c r="C946"/>
      <c r="D946" s="450"/>
      <c r="E946" s="450"/>
      <c r="F946"/>
      <c r="G946"/>
      <c r="P946"/>
    </row>
    <row r="947" spans="3:16">
      <c r="C947"/>
      <c r="D947" s="450"/>
      <c r="E947" s="450"/>
      <c r="F947"/>
      <c r="G947"/>
      <c r="P947"/>
    </row>
    <row r="948" spans="3:16">
      <c r="C948"/>
      <c r="D948" s="450"/>
      <c r="E948" s="450"/>
      <c r="F948"/>
      <c r="G948"/>
      <c r="P948"/>
    </row>
    <row r="949" spans="3:16">
      <c r="C949"/>
      <c r="D949" s="450"/>
      <c r="E949" s="450"/>
      <c r="F949"/>
      <c r="G949"/>
      <c r="P949"/>
    </row>
    <row r="950" spans="3:16">
      <c r="C950"/>
      <c r="D950" s="450"/>
      <c r="E950" s="450"/>
      <c r="F950"/>
      <c r="G950"/>
      <c r="P950"/>
    </row>
    <row r="951" spans="3:16">
      <c r="C951"/>
      <c r="D951" s="450"/>
      <c r="E951" s="450"/>
      <c r="F951"/>
      <c r="G951"/>
      <c r="P951"/>
    </row>
    <row r="952" spans="3:16">
      <c r="C952"/>
      <c r="D952" s="450"/>
      <c r="E952" s="450"/>
      <c r="F952"/>
      <c r="G952"/>
      <c r="P952"/>
    </row>
    <row r="953" spans="3:16">
      <c r="C953"/>
      <c r="D953" s="450"/>
      <c r="E953" s="450"/>
      <c r="F953"/>
      <c r="G953"/>
      <c r="P953"/>
    </row>
    <row r="954" spans="3:16">
      <c r="C954"/>
      <c r="D954" s="450"/>
      <c r="E954" s="450"/>
      <c r="F954"/>
      <c r="G954"/>
      <c r="P954"/>
    </row>
    <row r="955" spans="3:16">
      <c r="C955"/>
      <c r="D955" s="450"/>
      <c r="E955" s="450"/>
      <c r="F955"/>
      <c r="G955"/>
      <c r="P955"/>
    </row>
    <row r="956" spans="3:16">
      <c r="C956"/>
      <c r="D956" s="450"/>
      <c r="E956" s="450"/>
      <c r="F956"/>
      <c r="G956"/>
      <c r="P956"/>
    </row>
    <row r="957" spans="3:16">
      <c r="C957"/>
      <c r="D957" s="450"/>
      <c r="E957" s="450"/>
      <c r="F957"/>
      <c r="G957"/>
      <c r="P957"/>
    </row>
    <row r="958" spans="3:16">
      <c r="C958"/>
      <c r="D958" s="450"/>
      <c r="E958" s="450"/>
      <c r="F958"/>
      <c r="G958"/>
      <c r="P958"/>
    </row>
    <row r="959" spans="3:16">
      <c r="C959"/>
      <c r="D959" s="450"/>
      <c r="E959" s="450"/>
      <c r="F959"/>
      <c r="G959"/>
      <c r="P959"/>
    </row>
    <row r="960" spans="3:16">
      <c r="C960"/>
      <c r="D960" s="450"/>
      <c r="E960" s="450"/>
      <c r="F960"/>
      <c r="G960"/>
      <c r="P960"/>
    </row>
    <row r="961" spans="3:16">
      <c r="C961"/>
      <c r="D961" s="450"/>
      <c r="E961" s="450"/>
      <c r="F961"/>
      <c r="G961"/>
      <c r="P961"/>
    </row>
    <row r="962" spans="3:16">
      <c r="C962"/>
      <c r="D962" s="450"/>
      <c r="E962" s="450"/>
      <c r="F962"/>
      <c r="G962"/>
      <c r="P962"/>
    </row>
    <row r="963" spans="3:16">
      <c r="C963"/>
      <c r="D963" s="450"/>
      <c r="E963" s="450"/>
      <c r="F963"/>
      <c r="G963"/>
      <c r="P963"/>
    </row>
    <row r="964" spans="3:16">
      <c r="C964"/>
      <c r="D964" s="450"/>
      <c r="E964" s="450"/>
      <c r="F964"/>
      <c r="G964"/>
      <c r="P964"/>
    </row>
    <row r="965" spans="3:16">
      <c r="C965"/>
      <c r="D965" s="450"/>
      <c r="E965" s="450"/>
      <c r="F965"/>
      <c r="G965"/>
      <c r="P965"/>
    </row>
    <row r="966" spans="3:16">
      <c r="C966"/>
      <c r="D966" s="450"/>
      <c r="E966" s="450"/>
      <c r="F966"/>
      <c r="G966"/>
      <c r="P966"/>
    </row>
    <row r="967" spans="3:16">
      <c r="C967"/>
      <c r="D967" s="450"/>
      <c r="E967" s="450"/>
      <c r="F967"/>
      <c r="G967"/>
      <c r="P967"/>
    </row>
    <row r="968" spans="3:16">
      <c r="C968"/>
      <c r="D968" s="450"/>
      <c r="E968" s="450"/>
      <c r="F968"/>
      <c r="G968"/>
      <c r="P968"/>
    </row>
    <row r="969" spans="3:16">
      <c r="C969"/>
      <c r="D969" s="450"/>
      <c r="E969" s="450"/>
      <c r="F969"/>
      <c r="G969"/>
      <c r="P969"/>
    </row>
    <row r="970" spans="3:16">
      <c r="C970"/>
      <c r="D970" s="450"/>
      <c r="E970" s="450"/>
      <c r="F970"/>
      <c r="G970"/>
      <c r="P970"/>
    </row>
    <row r="971" spans="3:16">
      <c r="C971"/>
      <c r="D971" s="450"/>
      <c r="E971" s="450"/>
      <c r="F971"/>
      <c r="G971"/>
      <c r="P971"/>
    </row>
    <row r="972" spans="3:16">
      <c r="C972"/>
      <c r="D972" s="450"/>
      <c r="E972" s="450"/>
      <c r="F972"/>
      <c r="G972"/>
      <c r="P972"/>
    </row>
    <row r="973" spans="3:16">
      <c r="C973"/>
      <c r="D973" s="450"/>
      <c r="E973" s="450"/>
      <c r="F973"/>
      <c r="G973"/>
      <c r="P973"/>
    </row>
    <row r="974" spans="3:16">
      <c r="C974"/>
      <c r="D974" s="450"/>
      <c r="E974" s="450"/>
      <c r="F974"/>
      <c r="G974"/>
      <c r="P974"/>
    </row>
    <row r="975" spans="3:16">
      <c r="C975"/>
      <c r="D975" s="450"/>
      <c r="E975" s="450"/>
      <c r="F975"/>
      <c r="G975"/>
      <c r="P975"/>
    </row>
    <row r="976" spans="3:16">
      <c r="C976"/>
      <c r="D976" s="450"/>
      <c r="E976" s="450"/>
      <c r="F976"/>
      <c r="G976"/>
      <c r="P976"/>
    </row>
    <row r="977" spans="3:16">
      <c r="C977"/>
      <c r="D977" s="450"/>
      <c r="E977" s="450"/>
      <c r="F977"/>
      <c r="G977"/>
      <c r="P977"/>
    </row>
    <row r="978" spans="3:16">
      <c r="C978"/>
      <c r="D978" s="450"/>
      <c r="E978" s="450"/>
      <c r="F978"/>
      <c r="G978"/>
      <c r="P978"/>
    </row>
    <row r="979" spans="3:16">
      <c r="C979"/>
      <c r="D979" s="450"/>
      <c r="E979" s="450"/>
      <c r="F979"/>
      <c r="G979"/>
      <c r="P979"/>
    </row>
    <row r="980" spans="3:16">
      <c r="C980"/>
      <c r="D980" s="450"/>
      <c r="E980" s="450"/>
      <c r="F980"/>
      <c r="G980"/>
      <c r="P980"/>
    </row>
    <row r="981" spans="3:16">
      <c r="C981"/>
      <c r="D981" s="450"/>
      <c r="E981" s="450"/>
      <c r="F981"/>
      <c r="G981"/>
      <c r="P981"/>
    </row>
    <row r="982" spans="3:16">
      <c r="C982"/>
      <c r="D982" s="450"/>
      <c r="E982" s="450"/>
      <c r="F982"/>
      <c r="G982"/>
      <c r="P982"/>
    </row>
    <row r="983" spans="3:16">
      <c r="C983"/>
      <c r="D983" s="450"/>
      <c r="E983" s="450"/>
      <c r="F983"/>
      <c r="G983"/>
      <c r="P983"/>
    </row>
    <row r="984" spans="3:16">
      <c r="C984"/>
      <c r="D984" s="450"/>
      <c r="E984" s="450"/>
      <c r="F984"/>
      <c r="G984"/>
      <c r="P984"/>
    </row>
    <row r="985" spans="3:16">
      <c r="C985"/>
      <c r="D985" s="450"/>
      <c r="E985" s="450"/>
      <c r="F985"/>
      <c r="G985"/>
      <c r="P985"/>
    </row>
    <row r="986" spans="3:16">
      <c r="C986"/>
      <c r="D986" s="450"/>
      <c r="E986" s="450"/>
      <c r="F986"/>
      <c r="G986"/>
      <c r="P986"/>
    </row>
    <row r="987" spans="3:16">
      <c r="C987"/>
      <c r="D987" s="450"/>
      <c r="E987" s="450"/>
      <c r="F987"/>
      <c r="G987"/>
      <c r="P987"/>
    </row>
    <row r="988" spans="3:16">
      <c r="C988"/>
      <c r="D988" s="450"/>
      <c r="E988" s="450"/>
      <c r="F988"/>
      <c r="G988"/>
      <c r="P988"/>
    </row>
    <row r="989" spans="3:16">
      <c r="C989"/>
      <c r="D989" s="450"/>
      <c r="E989" s="450"/>
      <c r="F989"/>
      <c r="G989"/>
      <c r="P989"/>
    </row>
    <row r="990" spans="3:16">
      <c r="C990"/>
      <c r="D990" s="450"/>
      <c r="E990" s="450"/>
      <c r="F990"/>
      <c r="G990"/>
      <c r="P990"/>
    </row>
    <row r="991" spans="3:16">
      <c r="C991"/>
      <c r="D991" s="450"/>
      <c r="E991" s="450"/>
      <c r="F991"/>
      <c r="G991"/>
      <c r="P991"/>
    </row>
    <row r="992" spans="3:16">
      <c r="C992"/>
      <c r="D992" s="450"/>
      <c r="E992" s="450"/>
      <c r="F992"/>
      <c r="G992"/>
      <c r="P992"/>
    </row>
    <row r="993" spans="3:16">
      <c r="C993"/>
      <c r="D993" s="450"/>
      <c r="E993" s="450"/>
      <c r="F993"/>
      <c r="G993"/>
      <c r="P993"/>
    </row>
    <row r="994" spans="3:16">
      <c r="C994"/>
      <c r="D994" s="450"/>
      <c r="E994" s="450"/>
      <c r="F994"/>
      <c r="G994"/>
      <c r="P994"/>
    </row>
    <row r="995" spans="3:16">
      <c r="C995"/>
      <c r="D995" s="450"/>
      <c r="E995" s="450"/>
      <c r="F995"/>
      <c r="G995"/>
      <c r="P995"/>
    </row>
    <row r="996" spans="3:16">
      <c r="C996"/>
      <c r="D996" s="450"/>
      <c r="E996" s="450"/>
      <c r="F996"/>
      <c r="G996"/>
      <c r="P996"/>
    </row>
    <row r="997" spans="3:16">
      <c r="C997"/>
      <c r="D997" s="450"/>
      <c r="E997" s="450"/>
      <c r="F997"/>
      <c r="G997"/>
      <c r="P997"/>
    </row>
    <row r="998" spans="3:16">
      <c r="C998"/>
      <c r="D998" s="450"/>
      <c r="E998" s="450"/>
      <c r="F998"/>
      <c r="G998"/>
      <c r="P998"/>
    </row>
    <row r="999" spans="3:16">
      <c r="C999"/>
      <c r="D999" s="450"/>
      <c r="E999" s="450"/>
      <c r="F999"/>
      <c r="G999"/>
      <c r="P999"/>
    </row>
    <row r="1000" spans="3:16">
      <c r="C1000"/>
      <c r="D1000" s="450"/>
      <c r="E1000" s="450"/>
      <c r="F1000"/>
      <c r="G1000"/>
      <c r="P1000"/>
    </row>
    <row r="1001" spans="3:16">
      <c r="C1001"/>
      <c r="D1001" s="450"/>
      <c r="E1001" s="450"/>
      <c r="F1001"/>
      <c r="G1001"/>
      <c r="P1001"/>
    </row>
    <row r="1002" spans="3:16">
      <c r="C1002"/>
      <c r="D1002" s="450"/>
      <c r="E1002" s="450"/>
      <c r="F1002"/>
      <c r="G1002"/>
      <c r="P1002"/>
    </row>
    <row r="1003" spans="3:16">
      <c r="C1003"/>
      <c r="D1003" s="450"/>
      <c r="E1003" s="450"/>
      <c r="F1003"/>
      <c r="G1003"/>
      <c r="P1003"/>
    </row>
    <row r="1004" spans="3:16">
      <c r="C1004"/>
      <c r="D1004" s="450"/>
      <c r="E1004" s="450"/>
      <c r="F1004"/>
      <c r="G1004"/>
      <c r="P1004"/>
    </row>
    <row r="1005" spans="3:16">
      <c r="C1005"/>
      <c r="D1005" s="450"/>
      <c r="E1005" s="450"/>
      <c r="F1005"/>
      <c r="G1005"/>
      <c r="P1005"/>
    </row>
    <row r="1006" spans="3:16">
      <c r="C1006"/>
      <c r="D1006" s="450"/>
      <c r="E1006" s="450"/>
      <c r="F1006"/>
      <c r="G1006"/>
      <c r="P1006"/>
    </row>
    <row r="1007" spans="3:16">
      <c r="C1007"/>
      <c r="D1007" s="450"/>
      <c r="E1007" s="450"/>
      <c r="F1007"/>
      <c r="G1007"/>
      <c r="P1007"/>
    </row>
    <row r="1008" spans="3:16">
      <c r="C1008"/>
      <c r="D1008" s="450"/>
      <c r="E1008" s="450"/>
      <c r="F1008"/>
      <c r="G1008"/>
      <c r="P1008"/>
    </row>
    <row r="1009" spans="3:16">
      <c r="C1009"/>
      <c r="D1009" s="450"/>
      <c r="E1009" s="450"/>
      <c r="F1009"/>
      <c r="G1009"/>
      <c r="P1009"/>
    </row>
    <row r="1010" spans="3:16">
      <c r="C1010"/>
      <c r="D1010" s="450"/>
      <c r="E1010" s="450"/>
      <c r="F1010"/>
      <c r="G1010"/>
      <c r="P1010"/>
    </row>
    <row r="1011" spans="3:16">
      <c r="C1011"/>
      <c r="D1011" s="450"/>
      <c r="E1011" s="450"/>
      <c r="F1011"/>
      <c r="G1011"/>
      <c r="P1011"/>
    </row>
    <row r="1012" spans="3:16">
      <c r="C1012"/>
      <c r="D1012" s="450"/>
      <c r="E1012" s="450"/>
      <c r="F1012"/>
      <c r="G1012"/>
      <c r="P1012"/>
    </row>
    <row r="1013" spans="3:16">
      <c r="C1013"/>
      <c r="D1013" s="450"/>
      <c r="E1013" s="450"/>
      <c r="F1013"/>
      <c r="G1013"/>
      <c r="P1013"/>
    </row>
    <row r="1014" spans="3:16">
      <c r="C1014"/>
      <c r="D1014" s="450"/>
      <c r="E1014" s="450"/>
      <c r="F1014"/>
      <c r="G1014"/>
      <c r="P1014"/>
    </row>
    <row r="1015" spans="3:16">
      <c r="C1015"/>
      <c r="D1015" s="450"/>
      <c r="E1015" s="450"/>
      <c r="F1015"/>
      <c r="G1015"/>
      <c r="P1015"/>
    </row>
    <row r="1016" spans="3:16">
      <c r="C1016"/>
      <c r="D1016" s="450"/>
      <c r="E1016" s="450"/>
      <c r="F1016"/>
      <c r="G1016"/>
      <c r="P1016"/>
    </row>
    <row r="1017" spans="3:16">
      <c r="C1017"/>
      <c r="D1017" s="450"/>
      <c r="E1017" s="450"/>
      <c r="F1017"/>
      <c r="G1017"/>
      <c r="P1017"/>
    </row>
    <row r="1018" spans="3:16">
      <c r="C1018"/>
      <c r="D1018" s="450"/>
      <c r="E1018" s="450"/>
      <c r="F1018"/>
      <c r="G1018"/>
      <c r="P1018"/>
    </row>
    <row r="1019" spans="3:16">
      <c r="C1019"/>
      <c r="D1019" s="450"/>
      <c r="E1019" s="450"/>
      <c r="F1019"/>
      <c r="G1019"/>
      <c r="P1019"/>
    </row>
    <row r="1020" spans="3:16">
      <c r="C1020"/>
      <c r="D1020" s="450"/>
      <c r="E1020" s="450"/>
      <c r="F1020"/>
      <c r="G1020"/>
      <c r="P1020"/>
    </row>
    <row r="1021" spans="3:16">
      <c r="C1021"/>
      <c r="D1021" s="450"/>
      <c r="E1021" s="450"/>
      <c r="F1021"/>
      <c r="G1021"/>
      <c r="P1021"/>
    </row>
    <row r="1022" spans="3:16">
      <c r="C1022"/>
      <c r="D1022" s="450"/>
      <c r="E1022" s="450"/>
      <c r="F1022"/>
      <c r="G1022"/>
      <c r="P1022"/>
    </row>
    <row r="1023" spans="3:16">
      <c r="C1023"/>
      <c r="D1023" s="450"/>
      <c r="E1023" s="450"/>
      <c r="F1023"/>
      <c r="G1023"/>
      <c r="P1023"/>
    </row>
    <row r="1024" spans="3:16">
      <c r="C1024"/>
      <c r="D1024" s="450"/>
      <c r="E1024" s="450"/>
      <c r="F1024"/>
      <c r="G1024"/>
      <c r="P1024"/>
    </row>
    <row r="1025" spans="3:16">
      <c r="C1025"/>
      <c r="D1025" s="450"/>
      <c r="E1025" s="450"/>
      <c r="F1025"/>
      <c r="G1025"/>
      <c r="P1025"/>
    </row>
    <row r="1026" spans="3:16">
      <c r="C1026"/>
      <c r="D1026" s="450"/>
      <c r="E1026" s="450"/>
      <c r="F1026"/>
      <c r="G1026"/>
      <c r="P1026"/>
    </row>
    <row r="1027" spans="3:16">
      <c r="C1027"/>
      <c r="D1027" s="450"/>
      <c r="E1027" s="450"/>
      <c r="F1027"/>
      <c r="G1027"/>
      <c r="P1027"/>
    </row>
    <row r="1028" spans="3:16">
      <c r="C1028"/>
      <c r="D1028" s="450"/>
      <c r="E1028" s="450"/>
      <c r="F1028"/>
      <c r="G1028"/>
      <c r="P1028"/>
    </row>
    <row r="1029" spans="3:16">
      <c r="C1029"/>
      <c r="D1029" s="450"/>
      <c r="E1029" s="450"/>
      <c r="F1029"/>
      <c r="G1029"/>
      <c r="P1029"/>
    </row>
    <row r="1030" spans="3:16">
      <c r="C1030"/>
      <c r="D1030" s="450"/>
      <c r="E1030" s="450"/>
      <c r="F1030"/>
      <c r="G1030"/>
      <c r="P1030"/>
    </row>
    <row r="1031" spans="3:16">
      <c r="C1031"/>
      <c r="D1031" s="450"/>
      <c r="E1031" s="450"/>
      <c r="F1031"/>
      <c r="G1031"/>
      <c r="P1031"/>
    </row>
    <row r="1032" spans="3:16">
      <c r="C1032"/>
      <c r="D1032" s="450"/>
      <c r="E1032" s="450"/>
      <c r="F1032"/>
      <c r="G1032"/>
      <c r="P1032"/>
    </row>
    <row r="1033" spans="3:16">
      <c r="C1033"/>
      <c r="D1033" s="450"/>
      <c r="E1033" s="450"/>
      <c r="F1033"/>
      <c r="G1033"/>
      <c r="P1033"/>
    </row>
    <row r="1034" spans="3:16">
      <c r="C1034"/>
      <c r="D1034" s="450"/>
      <c r="E1034" s="450"/>
      <c r="F1034"/>
      <c r="G1034"/>
      <c r="P1034"/>
    </row>
    <row r="1035" spans="3:16">
      <c r="C1035"/>
      <c r="D1035" s="450"/>
      <c r="E1035" s="450"/>
      <c r="F1035"/>
      <c r="G1035"/>
      <c r="P1035"/>
    </row>
    <row r="1036" spans="3:16">
      <c r="C1036"/>
      <c r="D1036" s="450"/>
      <c r="E1036" s="450"/>
      <c r="F1036"/>
      <c r="G1036"/>
      <c r="P1036"/>
    </row>
    <row r="1037" spans="3:16">
      <c r="C1037"/>
      <c r="D1037" s="450"/>
      <c r="E1037" s="450"/>
      <c r="F1037"/>
      <c r="G1037"/>
      <c r="P1037"/>
    </row>
    <row r="1038" spans="3:16">
      <c r="C1038"/>
      <c r="D1038" s="450"/>
      <c r="E1038" s="450"/>
      <c r="F1038"/>
      <c r="G1038"/>
      <c r="P1038"/>
    </row>
    <row r="1039" spans="3:16">
      <c r="C1039"/>
      <c r="D1039" s="450"/>
      <c r="E1039" s="450"/>
      <c r="F1039"/>
      <c r="G1039"/>
    </row>
    <row r="1040" spans="3:16">
      <c r="C1040"/>
      <c r="D1040" s="450"/>
      <c r="E1040" s="450"/>
      <c r="F1040"/>
      <c r="G1040"/>
    </row>
    <row r="1041" spans="3:7">
      <c r="C1041"/>
      <c r="D1041" s="450"/>
      <c r="E1041" s="450"/>
      <c r="F1041"/>
      <c r="G1041"/>
    </row>
    <row r="1042" spans="3:7">
      <c r="C1042"/>
      <c r="D1042" s="450"/>
      <c r="E1042" s="450"/>
      <c r="F1042"/>
      <c r="G1042"/>
    </row>
    <row r="1043" spans="3:7">
      <c r="C1043"/>
      <c r="D1043" s="450"/>
      <c r="E1043" s="450"/>
      <c r="F1043"/>
      <c r="G1043"/>
    </row>
    <row r="1044" spans="3:7">
      <c r="C1044"/>
      <c r="D1044" s="450"/>
      <c r="E1044" s="450"/>
      <c r="F1044"/>
      <c r="G1044"/>
    </row>
    <row r="1045" spans="3:7">
      <c r="C1045"/>
      <c r="D1045" s="450"/>
      <c r="E1045" s="450"/>
      <c r="F1045"/>
      <c r="G1045"/>
    </row>
  </sheetData>
  <mergeCells count="15">
    <mergeCell ref="AM5:AN5"/>
    <mergeCell ref="AM6:AN6"/>
    <mergeCell ref="AM13:AN13"/>
    <mergeCell ref="AH5:AI5"/>
    <mergeCell ref="AH6:AI6"/>
    <mergeCell ref="AH11:AI11"/>
    <mergeCell ref="S11:T11"/>
    <mergeCell ref="X11:Y11"/>
    <mergeCell ref="AC11:AD11"/>
    <mergeCell ref="S5:T5"/>
    <mergeCell ref="X5:Y5"/>
    <mergeCell ref="AC5:AD5"/>
    <mergeCell ref="S6:T6"/>
    <mergeCell ref="X6:Y6"/>
    <mergeCell ref="AC6:AD6"/>
  </mergeCells>
  <conditionalFormatting sqref="B19:B89">
    <cfRule type="cellIs" dxfId="0" priority="1" operator="between">
      <formula>$N19*0.95</formula>
      <formula>$N19*1.05</formula>
    </cfRule>
  </conditionalFormatting>
  <dataValidations disablePrompts="1" count="1">
    <dataValidation type="textLength" operator="equal" allowBlank="1" showInputMessage="1" showErrorMessage="1" sqref="AM983047:AM983049 AC7 AH7 AM7:AM9 AM65543:AM65545 AM131079:AM131081 AM196615:AM196617 AM262151:AM262153 AM327687:AM327689 AM393223:AM393225 AM458759:AM458761 AM524295:AM524297 AM589831:AM589833 AM655367:AM655369 AM720903:AM720905 AM786439:AM786441 AM851975:AM851977 AM917511:AM917513" xr:uid="{00000000-0002-0000-0400-000000000000}">
      <formula1>6</formula1>
    </dataValidation>
  </dataValidations>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AL327"/>
  <sheetViews>
    <sheetView workbookViewId="0">
      <selection activeCell="I15" sqref="I15"/>
    </sheetView>
  </sheetViews>
  <sheetFormatPr defaultColWidth="8.85546875" defaultRowHeight="15"/>
  <cols>
    <col min="1" max="1" width="19.85546875" style="6" customWidth="1"/>
    <col min="2" max="2" width="8.85546875" style="6"/>
    <col min="3" max="3" width="10.42578125" style="6" bestFit="1" customWidth="1"/>
    <col min="4" max="10" width="8.85546875" style="6"/>
    <col min="11" max="16" width="8.85546875" style="10"/>
    <col min="17" max="18" width="8.85546875" style="12"/>
    <col min="19" max="28" width="8.85546875" style="6"/>
    <col min="29" max="32" width="8.85546875" style="12"/>
    <col min="33" max="33" width="8.85546875" style="6"/>
    <col min="34" max="35" width="8.85546875" style="12"/>
    <col min="36" max="36" width="9.85546875" style="12" customWidth="1"/>
    <col min="37" max="37" width="10.7109375" style="12" bestFit="1" customWidth="1"/>
    <col min="38" max="38" width="8.85546875" style="12"/>
    <col min="39" max="16384" width="8.85546875" style="6"/>
  </cols>
  <sheetData>
    <row r="1" spans="1:30">
      <c r="A1" s="5" t="s">
        <v>27</v>
      </c>
      <c r="C1" s="5" t="s">
        <v>85</v>
      </c>
      <c r="D1" s="7">
        <v>0.46</v>
      </c>
      <c r="E1" s="5" t="s">
        <v>86</v>
      </c>
      <c r="F1" s="17" t="s">
        <v>157</v>
      </c>
      <c r="K1" s="9" t="s">
        <v>78</v>
      </c>
      <c r="M1" s="9" t="s">
        <v>79</v>
      </c>
      <c r="O1" s="9" t="s">
        <v>80</v>
      </c>
      <c r="Q1" s="11" t="s">
        <v>123</v>
      </c>
      <c r="S1" s="5" t="s">
        <v>122</v>
      </c>
      <c r="W1" s="5"/>
      <c r="AD1" s="13"/>
    </row>
    <row r="2" spans="1:30">
      <c r="A2" s="5" t="s">
        <v>87</v>
      </c>
      <c r="B2" s="6" t="s">
        <v>88</v>
      </c>
      <c r="C2" s="6" t="s">
        <v>89</v>
      </c>
      <c r="D2" s="12" t="s">
        <v>17</v>
      </c>
      <c r="E2" s="12" t="s">
        <v>91</v>
      </c>
      <c r="F2" s="12" t="s">
        <v>98</v>
      </c>
      <c r="G2" s="12"/>
      <c r="K2" s="10" t="s">
        <v>75</v>
      </c>
      <c r="L2" s="10" t="s">
        <v>76</v>
      </c>
      <c r="M2" s="10" t="s">
        <v>75</v>
      </c>
      <c r="N2" s="10" t="s">
        <v>76</v>
      </c>
      <c r="O2" s="10" t="s">
        <v>75</v>
      </c>
      <c r="P2" s="10" t="s">
        <v>76</v>
      </c>
      <c r="Q2" s="10" t="s">
        <v>75</v>
      </c>
      <c r="R2" s="10" t="s">
        <v>76</v>
      </c>
      <c r="S2" s="10" t="s">
        <v>75</v>
      </c>
      <c r="T2" s="10" t="s">
        <v>76</v>
      </c>
      <c r="W2" s="10"/>
    </row>
    <row r="3" spans="1:30">
      <c r="A3" s="6" t="s">
        <v>10</v>
      </c>
      <c r="B3" s="6" t="b">
        <v>1</v>
      </c>
      <c r="C3" s="6" t="b">
        <v>1</v>
      </c>
      <c r="D3" s="12" t="b">
        <v>1</v>
      </c>
      <c r="E3" s="12" t="b">
        <v>1</v>
      </c>
      <c r="F3" s="12" t="b">
        <v>1</v>
      </c>
      <c r="G3" s="12"/>
      <c r="J3" s="6" t="s">
        <v>77</v>
      </c>
      <c r="M3" s="14"/>
      <c r="N3" s="14"/>
      <c r="O3" s="14"/>
      <c r="P3" s="14"/>
      <c r="Q3" s="14">
        <v>324</v>
      </c>
      <c r="R3" s="14">
        <v>70</v>
      </c>
      <c r="S3" s="14">
        <v>324</v>
      </c>
      <c r="T3" s="14">
        <v>70</v>
      </c>
    </row>
    <row r="4" spans="1:30">
      <c r="A4" s="6" t="s">
        <v>11</v>
      </c>
      <c r="B4" s="6" t="b">
        <v>1</v>
      </c>
      <c r="C4" s="6" t="b">
        <v>0</v>
      </c>
      <c r="D4" s="12" t="b">
        <v>0</v>
      </c>
      <c r="E4" s="12" t="b">
        <v>0</v>
      </c>
      <c r="F4" s="12" t="b">
        <v>1</v>
      </c>
      <c r="G4" s="12"/>
      <c r="Q4" s="10">
        <v>24</v>
      </c>
      <c r="R4" s="10">
        <v>5.86</v>
      </c>
      <c r="S4" s="10">
        <v>24</v>
      </c>
      <c r="T4" s="10">
        <v>5.86</v>
      </c>
    </row>
    <row r="5" spans="1:30">
      <c r="A5" s="6" t="s">
        <v>28</v>
      </c>
      <c r="B5" s="6" t="b">
        <v>1</v>
      </c>
      <c r="C5" s="6" t="b">
        <v>0</v>
      </c>
      <c r="D5" s="12" t="b">
        <v>0</v>
      </c>
      <c r="E5" s="12" t="b">
        <v>0</v>
      </c>
      <c r="F5" s="12" t="b">
        <v>1</v>
      </c>
      <c r="G5" s="12"/>
      <c r="Q5" s="10">
        <v>15.5</v>
      </c>
      <c r="R5" s="10">
        <v>31</v>
      </c>
      <c r="S5" s="10">
        <v>15.5</v>
      </c>
      <c r="T5" s="10">
        <v>31</v>
      </c>
    </row>
    <row r="6" spans="1:30">
      <c r="A6" s="6" t="s">
        <v>29</v>
      </c>
      <c r="B6" s="6" t="b">
        <v>1</v>
      </c>
      <c r="C6" s="6" t="b">
        <v>1</v>
      </c>
      <c r="D6" s="12" t="b">
        <v>1</v>
      </c>
      <c r="E6" s="12" t="b">
        <v>1</v>
      </c>
      <c r="F6" s="12" t="b">
        <v>1</v>
      </c>
      <c r="G6" s="12"/>
      <c r="Q6" s="10">
        <v>15.5</v>
      </c>
      <c r="R6" s="10">
        <v>20.57</v>
      </c>
      <c r="S6" s="10">
        <v>15.5</v>
      </c>
      <c r="T6" s="10">
        <v>20.57</v>
      </c>
    </row>
    <row r="7" spans="1:30">
      <c r="A7" s="6" t="s">
        <v>30</v>
      </c>
      <c r="B7" s="6" t="b">
        <v>1</v>
      </c>
      <c r="C7" s="6" t="b">
        <v>1</v>
      </c>
      <c r="D7" s="12" t="b">
        <v>1</v>
      </c>
      <c r="E7" s="12" t="b">
        <v>1</v>
      </c>
      <c r="F7" s="12" t="b">
        <v>1</v>
      </c>
      <c r="G7" s="12"/>
      <c r="Q7" s="10">
        <v>0</v>
      </c>
      <c r="R7" s="10">
        <v>1.29</v>
      </c>
      <c r="S7" s="10">
        <v>0</v>
      </c>
      <c r="T7" s="10">
        <v>1.29</v>
      </c>
    </row>
    <row r="8" spans="1:30">
      <c r="A8" s="6" t="s">
        <v>12</v>
      </c>
      <c r="B8" s="6" t="b">
        <v>1</v>
      </c>
      <c r="C8" s="6" t="b">
        <v>1</v>
      </c>
      <c r="D8" s="12" t="b">
        <v>1</v>
      </c>
      <c r="E8" s="12" t="b">
        <v>1</v>
      </c>
      <c r="F8" s="12" t="b">
        <v>1</v>
      </c>
      <c r="G8" s="12"/>
      <c r="Q8" s="10">
        <v>0</v>
      </c>
      <c r="R8" s="10">
        <v>0</v>
      </c>
      <c r="S8" s="10">
        <v>0</v>
      </c>
      <c r="T8" s="10">
        <v>0</v>
      </c>
    </row>
    <row r="9" spans="1:30">
      <c r="Q9" s="10">
        <v>0</v>
      </c>
      <c r="R9" s="10">
        <v>0</v>
      </c>
      <c r="S9" s="10">
        <v>0</v>
      </c>
      <c r="T9" s="10">
        <v>0</v>
      </c>
    </row>
    <row r="10" spans="1:30">
      <c r="A10" s="5" t="s">
        <v>34</v>
      </c>
      <c r="Q10" s="10">
        <v>0</v>
      </c>
      <c r="R10" s="10">
        <v>0</v>
      </c>
      <c r="S10" s="10">
        <v>0</v>
      </c>
      <c r="T10" s="10">
        <v>0</v>
      </c>
    </row>
    <row r="11" spans="1:30">
      <c r="A11" s="6" t="s">
        <v>1</v>
      </c>
      <c r="B11" s="6" t="b">
        <v>0</v>
      </c>
      <c r="Q11" s="10">
        <v>0</v>
      </c>
      <c r="R11" s="10">
        <v>0</v>
      </c>
      <c r="S11" s="10">
        <v>0</v>
      </c>
      <c r="T11" s="10">
        <v>0</v>
      </c>
    </row>
    <row r="12" spans="1:30">
      <c r="A12" s="6" t="s">
        <v>2</v>
      </c>
      <c r="B12" s="6" t="b">
        <v>0</v>
      </c>
      <c r="Q12" s="10">
        <v>0</v>
      </c>
      <c r="R12" s="10">
        <v>0</v>
      </c>
      <c r="S12" s="10">
        <v>0</v>
      </c>
      <c r="T12" s="10">
        <v>0</v>
      </c>
    </row>
    <row r="13" spans="1:30">
      <c r="A13" s="6" t="s">
        <v>3</v>
      </c>
      <c r="B13" s="6" t="b">
        <v>0</v>
      </c>
      <c r="Q13" s="10">
        <v>0</v>
      </c>
      <c r="R13" s="10">
        <v>0</v>
      </c>
      <c r="S13" s="10">
        <v>0</v>
      </c>
      <c r="T13" s="10">
        <v>0</v>
      </c>
    </row>
    <row r="14" spans="1:30">
      <c r="A14" s="6" t="s">
        <v>4</v>
      </c>
      <c r="B14" s="6" t="b">
        <v>0</v>
      </c>
      <c r="Q14" s="10">
        <v>0</v>
      </c>
      <c r="R14" s="10">
        <v>0</v>
      </c>
      <c r="S14" s="10">
        <v>0</v>
      </c>
      <c r="T14" s="10">
        <v>0</v>
      </c>
    </row>
    <row r="15" spans="1:30">
      <c r="A15" s="6" t="s">
        <v>31</v>
      </c>
      <c r="B15" s="6" t="b">
        <v>0</v>
      </c>
      <c r="Q15" s="10">
        <v>0</v>
      </c>
      <c r="R15" s="10">
        <v>0</v>
      </c>
      <c r="S15" s="10">
        <v>0</v>
      </c>
      <c r="T15" s="10">
        <v>0</v>
      </c>
    </row>
    <row r="16" spans="1:30">
      <c r="A16" s="6" t="s">
        <v>32</v>
      </c>
      <c r="B16" s="6" t="b">
        <v>0</v>
      </c>
      <c r="Q16" s="10">
        <v>0</v>
      </c>
      <c r="R16" s="10">
        <v>0</v>
      </c>
      <c r="S16" s="10">
        <v>0</v>
      </c>
      <c r="T16" s="10">
        <v>0</v>
      </c>
    </row>
    <row r="17" spans="1:30">
      <c r="Q17" s="10">
        <v>15.5</v>
      </c>
      <c r="R17" s="10">
        <v>0</v>
      </c>
      <c r="S17" s="10">
        <v>15.5</v>
      </c>
      <c r="T17" s="10">
        <v>0</v>
      </c>
      <c r="AD17" s="13"/>
    </row>
    <row r="18" spans="1:30">
      <c r="A18" s="5" t="s">
        <v>35</v>
      </c>
      <c r="Q18" s="10">
        <v>15.5</v>
      </c>
      <c r="R18" s="10">
        <v>0</v>
      </c>
      <c r="S18" s="10">
        <v>15.5</v>
      </c>
      <c r="T18" s="10">
        <v>2.57</v>
      </c>
    </row>
    <row r="19" spans="1:30">
      <c r="A19" s="6" t="s">
        <v>5</v>
      </c>
      <c r="B19" s="6" t="b">
        <v>0</v>
      </c>
      <c r="Q19" s="10">
        <v>15.5</v>
      </c>
      <c r="R19" s="10">
        <v>0</v>
      </c>
      <c r="S19" s="10">
        <v>15.5</v>
      </c>
      <c r="T19" s="10">
        <v>10.71</v>
      </c>
    </row>
    <row r="20" spans="1:30">
      <c r="A20" s="6" t="s">
        <v>6</v>
      </c>
      <c r="B20" s="6" t="b">
        <v>0</v>
      </c>
      <c r="Q20" s="10">
        <v>15.5</v>
      </c>
      <c r="R20" s="10">
        <v>12</v>
      </c>
      <c r="S20" s="10">
        <v>15.5</v>
      </c>
      <c r="T20" s="10">
        <v>12</v>
      </c>
    </row>
    <row r="21" spans="1:30">
      <c r="A21" s="6" t="s">
        <v>7</v>
      </c>
      <c r="B21" s="6" t="b">
        <v>0</v>
      </c>
      <c r="Q21" s="10">
        <v>15.5</v>
      </c>
      <c r="R21" s="10">
        <v>12</v>
      </c>
      <c r="S21" s="10">
        <v>15.5</v>
      </c>
      <c r="T21" s="10">
        <v>0</v>
      </c>
    </row>
    <row r="22" spans="1:30">
      <c r="A22" s="6" t="s">
        <v>8</v>
      </c>
      <c r="B22" s="6" t="b">
        <v>0</v>
      </c>
      <c r="Q22" s="10">
        <v>15.5</v>
      </c>
      <c r="R22" s="10">
        <v>12</v>
      </c>
      <c r="S22" s="10">
        <v>15.5</v>
      </c>
      <c r="T22" s="10">
        <v>0</v>
      </c>
    </row>
    <row r="23" spans="1:30">
      <c r="Q23" s="10">
        <v>15.5</v>
      </c>
      <c r="R23" s="10">
        <v>12</v>
      </c>
      <c r="S23" s="10">
        <v>15.5</v>
      </c>
      <c r="T23" s="10">
        <v>12</v>
      </c>
    </row>
    <row r="24" spans="1:30">
      <c r="A24" s="5" t="s">
        <v>17</v>
      </c>
      <c r="B24" s="12">
        <v>4</v>
      </c>
      <c r="Q24" s="10">
        <v>15.5</v>
      </c>
      <c r="R24" s="10">
        <v>12</v>
      </c>
      <c r="S24" s="10">
        <v>15.5</v>
      </c>
      <c r="T24" s="10">
        <v>0</v>
      </c>
    </row>
    <row r="25" spans="1:30">
      <c r="Q25" s="10">
        <v>15.5</v>
      </c>
      <c r="R25" s="10">
        <v>12</v>
      </c>
      <c r="S25" s="10">
        <v>15.5</v>
      </c>
      <c r="T25" s="10">
        <v>0</v>
      </c>
    </row>
    <row r="26" spans="1:30">
      <c r="A26" s="5" t="s">
        <v>38</v>
      </c>
      <c r="B26" s="6" t="s">
        <v>44</v>
      </c>
      <c r="Q26" s="10">
        <v>15.5</v>
      </c>
      <c r="R26" s="10">
        <v>12</v>
      </c>
      <c r="S26" s="10">
        <v>15.5</v>
      </c>
      <c r="T26" s="10">
        <v>12</v>
      </c>
    </row>
    <row r="27" spans="1:30">
      <c r="A27" s="6" t="s">
        <v>40</v>
      </c>
      <c r="B27" s="12">
        <v>1</v>
      </c>
      <c r="C27" s="6">
        <v>365</v>
      </c>
      <c r="Q27" s="10">
        <v>15.5</v>
      </c>
      <c r="R27" s="10">
        <v>12</v>
      </c>
      <c r="S27" s="10">
        <v>15.5</v>
      </c>
      <c r="T27" s="10">
        <v>0</v>
      </c>
    </row>
    <row r="28" spans="1:30">
      <c r="A28" s="6" t="s">
        <v>39</v>
      </c>
      <c r="B28" s="12">
        <v>2</v>
      </c>
      <c r="C28" s="6">
        <v>12</v>
      </c>
      <c r="Q28" s="10">
        <v>15.5</v>
      </c>
      <c r="R28" s="10">
        <v>12</v>
      </c>
      <c r="S28" s="10">
        <v>15.5</v>
      </c>
      <c r="T28" s="10">
        <v>0</v>
      </c>
    </row>
    <row r="29" spans="1:30">
      <c r="A29" s="6" t="s">
        <v>41</v>
      </c>
      <c r="B29" s="12">
        <v>3</v>
      </c>
      <c r="C29" s="6">
        <v>4</v>
      </c>
      <c r="Q29" s="10">
        <v>15.5</v>
      </c>
      <c r="R29" s="10">
        <v>12</v>
      </c>
      <c r="S29" s="10">
        <v>15.5</v>
      </c>
      <c r="T29" s="10">
        <v>0</v>
      </c>
    </row>
    <row r="30" spans="1:30">
      <c r="A30" s="6" t="s">
        <v>42</v>
      </c>
      <c r="B30" s="12">
        <v>4</v>
      </c>
      <c r="C30" s="6">
        <v>2</v>
      </c>
      <c r="Q30" s="10">
        <v>15.5</v>
      </c>
      <c r="R30" s="10">
        <v>12</v>
      </c>
      <c r="S30" s="10">
        <v>15.5</v>
      </c>
      <c r="T30" s="10">
        <v>0</v>
      </c>
    </row>
    <row r="31" spans="1:30">
      <c r="A31" s="6" t="s">
        <v>43</v>
      </c>
      <c r="B31" s="12">
        <v>5</v>
      </c>
      <c r="C31" s="6">
        <v>1</v>
      </c>
      <c r="Q31" s="10">
        <v>15.5</v>
      </c>
      <c r="R31" s="10">
        <v>12</v>
      </c>
      <c r="S31" s="10">
        <v>15.5</v>
      </c>
      <c r="T31" s="10">
        <v>0</v>
      </c>
    </row>
    <row r="32" spans="1:30">
      <c r="Q32" s="10">
        <v>15.5</v>
      </c>
      <c r="R32" s="10">
        <v>12</v>
      </c>
      <c r="S32" s="10">
        <v>15.5</v>
      </c>
      <c r="T32" s="10">
        <v>12</v>
      </c>
      <c r="W32" s="10"/>
      <c r="AD32" s="13"/>
    </row>
    <row r="33" spans="1:33">
      <c r="A33" s="5" t="s">
        <v>37</v>
      </c>
      <c r="Q33" s="10">
        <v>15.5</v>
      </c>
      <c r="R33" s="10">
        <v>12</v>
      </c>
      <c r="S33" s="10">
        <v>15.5</v>
      </c>
      <c r="T33" s="10">
        <v>0</v>
      </c>
      <c r="W33" s="10"/>
    </row>
    <row r="34" spans="1:33">
      <c r="A34" s="12" t="s">
        <v>36</v>
      </c>
      <c r="B34" s="12" t="s">
        <v>37</v>
      </c>
      <c r="Q34" s="10">
        <v>15.5</v>
      </c>
      <c r="R34" s="10">
        <v>12</v>
      </c>
      <c r="S34" s="10">
        <v>15.5</v>
      </c>
      <c r="T34" s="10">
        <v>0</v>
      </c>
      <c r="W34" s="10"/>
    </row>
    <row r="35" spans="1:33">
      <c r="A35" s="12">
        <v>1</v>
      </c>
      <c r="B35" s="12">
        <v>3</v>
      </c>
      <c r="Q35" s="10">
        <v>15.5</v>
      </c>
      <c r="R35" s="10">
        <v>12</v>
      </c>
      <c r="S35" s="10">
        <v>15.5</v>
      </c>
      <c r="T35" s="10">
        <v>12</v>
      </c>
    </row>
    <row r="36" spans="1:33">
      <c r="A36" s="12">
        <v>2</v>
      </c>
      <c r="B36" s="12">
        <v>3</v>
      </c>
      <c r="Q36" s="10">
        <v>15.5</v>
      </c>
      <c r="R36" s="10">
        <v>12</v>
      </c>
      <c r="S36" s="10">
        <v>15.5</v>
      </c>
      <c r="T36" s="10">
        <v>0</v>
      </c>
    </row>
    <row r="37" spans="1:33">
      <c r="A37" s="12">
        <v>3</v>
      </c>
      <c r="B37" s="12">
        <v>3</v>
      </c>
      <c r="Q37" s="10">
        <v>15.5</v>
      </c>
      <c r="R37" s="10">
        <v>12</v>
      </c>
      <c r="S37" s="10">
        <v>15.5</v>
      </c>
      <c r="T37" s="10">
        <v>0</v>
      </c>
    </row>
    <row r="38" spans="1:33">
      <c r="A38" s="12">
        <v>4</v>
      </c>
      <c r="B38" s="12">
        <v>4</v>
      </c>
      <c r="Q38" s="10">
        <v>15.5</v>
      </c>
      <c r="R38" s="10">
        <v>12</v>
      </c>
      <c r="S38" s="10">
        <v>15.5</v>
      </c>
      <c r="T38" s="10">
        <v>12</v>
      </c>
    </row>
    <row r="39" spans="1:33">
      <c r="A39" s="12">
        <v>5</v>
      </c>
      <c r="B39" s="12">
        <v>4</v>
      </c>
      <c r="Q39" s="10">
        <v>15.5</v>
      </c>
      <c r="R39" s="10">
        <v>12</v>
      </c>
      <c r="S39" s="10">
        <v>15.5</v>
      </c>
      <c r="T39" s="10">
        <v>0</v>
      </c>
    </row>
    <row r="40" spans="1:33">
      <c r="A40" s="12">
        <v>6</v>
      </c>
      <c r="B40" s="12">
        <v>4</v>
      </c>
      <c r="Q40" s="10">
        <v>15.5</v>
      </c>
      <c r="R40" s="10">
        <v>12</v>
      </c>
      <c r="S40" s="10">
        <v>15.5</v>
      </c>
      <c r="T40" s="10">
        <v>0</v>
      </c>
    </row>
    <row r="41" spans="1:33">
      <c r="A41" s="12">
        <v>7</v>
      </c>
      <c r="B41" s="12">
        <v>1</v>
      </c>
      <c r="Q41" s="10">
        <v>15.5</v>
      </c>
      <c r="R41" s="10">
        <v>12</v>
      </c>
      <c r="S41" s="10">
        <v>15.5</v>
      </c>
      <c r="T41" s="10">
        <v>0</v>
      </c>
    </row>
    <row r="42" spans="1:33">
      <c r="A42" s="12">
        <v>8</v>
      </c>
      <c r="B42" s="12">
        <v>1</v>
      </c>
      <c r="Q42" s="10">
        <v>15.5</v>
      </c>
      <c r="R42" s="10">
        <v>12</v>
      </c>
      <c r="S42" s="10">
        <v>15.5</v>
      </c>
      <c r="T42" s="10">
        <v>0</v>
      </c>
    </row>
    <row r="43" spans="1:33">
      <c r="A43" s="12">
        <v>9</v>
      </c>
      <c r="B43" s="12">
        <v>1</v>
      </c>
      <c r="Q43" s="10">
        <v>15.5</v>
      </c>
      <c r="R43" s="10">
        <v>12</v>
      </c>
      <c r="S43" s="10">
        <v>15.5</v>
      </c>
      <c r="T43" s="10">
        <v>0</v>
      </c>
    </row>
    <row r="44" spans="1:33">
      <c r="A44" s="12">
        <v>10</v>
      </c>
      <c r="B44" s="12">
        <v>2</v>
      </c>
      <c r="Q44" s="10">
        <v>15.5</v>
      </c>
      <c r="R44" s="10">
        <v>12</v>
      </c>
      <c r="S44" s="10">
        <v>15.5</v>
      </c>
      <c r="T44" s="10">
        <v>12</v>
      </c>
    </row>
    <row r="45" spans="1:33">
      <c r="A45" s="12">
        <v>11</v>
      </c>
      <c r="B45" s="12">
        <v>2</v>
      </c>
      <c r="Q45" s="10">
        <v>15.5</v>
      </c>
      <c r="R45" s="10">
        <v>12</v>
      </c>
      <c r="S45" s="10">
        <v>15.5</v>
      </c>
      <c r="T45" s="10">
        <v>0</v>
      </c>
    </row>
    <row r="46" spans="1:33">
      <c r="A46" s="12">
        <v>12</v>
      </c>
      <c r="B46" s="12">
        <v>2</v>
      </c>
      <c r="Q46" s="10">
        <v>15.5</v>
      </c>
      <c r="R46" s="10">
        <v>12</v>
      </c>
      <c r="S46" s="10">
        <v>15.5</v>
      </c>
      <c r="T46" s="10">
        <v>0</v>
      </c>
      <c r="AG46" s="12"/>
    </row>
    <row r="47" spans="1:33">
      <c r="Q47" s="10">
        <v>15.5</v>
      </c>
      <c r="R47" s="10">
        <v>12</v>
      </c>
      <c r="S47" s="10">
        <v>15.5</v>
      </c>
      <c r="T47" s="10">
        <v>12</v>
      </c>
    </row>
    <row r="48" spans="1:33">
      <c r="A48" s="5" t="s">
        <v>47</v>
      </c>
      <c r="Q48" s="10">
        <v>15.5</v>
      </c>
      <c r="R48" s="10">
        <v>12</v>
      </c>
      <c r="S48" s="10">
        <v>15.5</v>
      </c>
      <c r="T48" s="10">
        <v>0</v>
      </c>
    </row>
    <row r="49" spans="1:20">
      <c r="A49" s="6" t="s">
        <v>49</v>
      </c>
      <c r="B49" s="12">
        <v>3</v>
      </c>
      <c r="Q49" s="10">
        <v>15.5</v>
      </c>
      <c r="R49" s="10">
        <v>12</v>
      </c>
      <c r="S49" s="10">
        <v>15.5</v>
      </c>
      <c r="T49" s="10">
        <v>0</v>
      </c>
    </row>
    <row r="50" spans="1:20">
      <c r="A50" s="6" t="s">
        <v>46</v>
      </c>
      <c r="B50" s="12">
        <v>2</v>
      </c>
      <c r="Q50" s="10">
        <v>15.5</v>
      </c>
      <c r="R50" s="10">
        <v>12</v>
      </c>
      <c r="S50" s="10">
        <v>15.5</v>
      </c>
      <c r="T50" s="10">
        <v>12</v>
      </c>
    </row>
    <row r="51" spans="1:20">
      <c r="A51" s="6" t="s">
        <v>48</v>
      </c>
      <c r="B51" s="12" t="b">
        <v>1</v>
      </c>
      <c r="Q51" s="10">
        <v>15.5</v>
      </c>
      <c r="R51" s="10">
        <v>12</v>
      </c>
      <c r="S51" s="10">
        <v>15.5</v>
      </c>
      <c r="T51" s="10">
        <v>0</v>
      </c>
    </row>
    <row r="52" spans="1:20">
      <c r="Q52" s="10">
        <v>15.5</v>
      </c>
      <c r="R52" s="10">
        <v>12</v>
      </c>
      <c r="S52" s="10">
        <v>15.5</v>
      </c>
      <c r="T52" s="10">
        <v>0</v>
      </c>
    </row>
    <row r="53" spans="1:20">
      <c r="A53" s="5" t="s">
        <v>54</v>
      </c>
      <c r="Q53" s="10">
        <v>15.5</v>
      </c>
      <c r="R53" s="10">
        <v>12</v>
      </c>
      <c r="S53" s="10">
        <v>15.5</v>
      </c>
      <c r="T53" s="10">
        <v>0</v>
      </c>
    </row>
    <row r="54" spans="1:20">
      <c r="A54" s="15" t="e">
        <f>#REF!</f>
        <v>#REF!</v>
      </c>
      <c r="Q54" s="10">
        <v>15.5</v>
      </c>
      <c r="R54" s="10">
        <v>12</v>
      </c>
      <c r="S54" s="10">
        <v>15.5</v>
      </c>
      <c r="T54" s="10">
        <v>0</v>
      </c>
    </row>
    <row r="55" spans="1:20">
      <c r="A55" s="15" t="e">
        <f>#REF!</f>
        <v>#REF!</v>
      </c>
      <c r="Q55" s="10">
        <v>15.5</v>
      </c>
      <c r="R55" s="10">
        <v>12</v>
      </c>
      <c r="S55" s="10">
        <v>15.5</v>
      </c>
      <c r="T55" s="10">
        <v>0</v>
      </c>
    </row>
    <row r="56" spans="1:20">
      <c r="A56" s="15" t="e">
        <f>#REF!</f>
        <v>#REF!</v>
      </c>
      <c r="Q56" s="10">
        <v>15.5</v>
      </c>
      <c r="R56" s="10">
        <v>12</v>
      </c>
      <c r="S56" s="10">
        <v>15.5</v>
      </c>
      <c r="T56" s="10">
        <v>12</v>
      </c>
    </row>
    <row r="57" spans="1:20">
      <c r="A57" s="15" t="e">
        <f>#REF!</f>
        <v>#REF!</v>
      </c>
      <c r="Q57" s="10">
        <v>15.5</v>
      </c>
      <c r="R57" s="10">
        <v>12</v>
      </c>
      <c r="S57" s="10">
        <v>15.5</v>
      </c>
      <c r="T57" s="10">
        <v>0</v>
      </c>
    </row>
    <row r="58" spans="1:20">
      <c r="A58" s="15" t="e">
        <f>#REF!</f>
        <v>#REF!</v>
      </c>
      <c r="Q58" s="10">
        <v>15.5</v>
      </c>
      <c r="R58" s="10">
        <v>12</v>
      </c>
      <c r="S58" s="10">
        <v>15.5</v>
      </c>
      <c r="T58" s="10">
        <v>0</v>
      </c>
    </row>
    <row r="59" spans="1:20">
      <c r="Q59" s="10">
        <v>15.5</v>
      </c>
      <c r="R59" s="10">
        <v>12</v>
      </c>
      <c r="S59" s="10">
        <v>15.5</v>
      </c>
      <c r="T59" s="10">
        <v>12</v>
      </c>
    </row>
    <row r="60" spans="1:20">
      <c r="A60" s="5" t="s">
        <v>107</v>
      </c>
      <c r="Q60" s="10">
        <v>15.5</v>
      </c>
      <c r="R60" s="10">
        <v>12</v>
      </c>
      <c r="S60" s="10">
        <v>15.5</v>
      </c>
      <c r="T60" s="10">
        <v>0</v>
      </c>
    </row>
    <row r="61" spans="1:20">
      <c r="A61" s="6" t="s">
        <v>45</v>
      </c>
      <c r="B61" s="6">
        <v>1</v>
      </c>
      <c r="Q61" s="10">
        <v>15.5</v>
      </c>
      <c r="R61" s="10">
        <v>12</v>
      </c>
      <c r="S61" s="10">
        <v>15.5</v>
      </c>
      <c r="T61" s="10">
        <v>0</v>
      </c>
    </row>
    <row r="62" spans="1:20">
      <c r="A62" s="6" t="s">
        <v>46</v>
      </c>
      <c r="B62" s="6">
        <v>1</v>
      </c>
      <c r="Q62" s="10">
        <v>15.5</v>
      </c>
      <c r="R62" s="10">
        <v>12</v>
      </c>
      <c r="S62" s="10">
        <v>15.5</v>
      </c>
      <c r="T62" s="10">
        <v>12</v>
      </c>
    </row>
    <row r="63" spans="1:20">
      <c r="A63" s="6" t="s">
        <v>12</v>
      </c>
      <c r="B63" s="6" t="b">
        <v>0</v>
      </c>
      <c r="Q63" s="10">
        <v>15.5</v>
      </c>
      <c r="R63" s="10">
        <v>12</v>
      </c>
      <c r="S63" s="10">
        <v>15.5</v>
      </c>
      <c r="T63" s="10">
        <v>0</v>
      </c>
    </row>
    <row r="64" spans="1:20">
      <c r="A64" s="6" t="s">
        <v>48</v>
      </c>
      <c r="B64" s="6" t="b">
        <v>1</v>
      </c>
      <c r="Q64" s="10">
        <v>15.5</v>
      </c>
      <c r="R64" s="10">
        <v>12</v>
      </c>
      <c r="S64" s="10">
        <v>15.5</v>
      </c>
      <c r="T64" s="10">
        <v>0</v>
      </c>
    </row>
    <row r="65" spans="1:20">
      <c r="Q65" s="10">
        <v>15.5</v>
      </c>
      <c r="R65" s="10">
        <v>12</v>
      </c>
      <c r="S65" s="10">
        <v>15.5</v>
      </c>
      <c r="T65" s="10">
        <v>0</v>
      </c>
    </row>
    <row r="66" spans="1:20">
      <c r="A66" s="5" t="s">
        <v>59</v>
      </c>
      <c r="B66" s="6">
        <v>2</v>
      </c>
      <c r="Q66" s="10">
        <v>15.5</v>
      </c>
      <c r="R66" s="10">
        <v>12</v>
      </c>
      <c r="S66" s="10">
        <v>15.5</v>
      </c>
      <c r="T66" s="10">
        <v>0</v>
      </c>
    </row>
    <row r="67" spans="1:20">
      <c r="A67" s="6" t="s">
        <v>63</v>
      </c>
      <c r="Q67" s="10">
        <v>15.5</v>
      </c>
      <c r="R67" s="10">
        <v>12</v>
      </c>
      <c r="S67" s="10">
        <v>15.5</v>
      </c>
      <c r="T67" s="10">
        <v>0</v>
      </c>
    </row>
    <row r="68" spans="1:20">
      <c r="A68" s="6" t="s">
        <v>60</v>
      </c>
      <c r="Q68" s="10">
        <v>0</v>
      </c>
      <c r="R68" s="10">
        <v>12</v>
      </c>
      <c r="S68" s="10">
        <v>0</v>
      </c>
      <c r="T68" s="10">
        <v>12</v>
      </c>
    </row>
    <row r="69" spans="1:20">
      <c r="Q69" s="10">
        <v>0</v>
      </c>
      <c r="R69" s="10">
        <v>12</v>
      </c>
      <c r="S69" s="10">
        <v>0</v>
      </c>
      <c r="T69" s="10">
        <v>0</v>
      </c>
    </row>
    <row r="70" spans="1:20">
      <c r="Q70" s="10">
        <v>0</v>
      </c>
      <c r="R70" s="10">
        <v>12</v>
      </c>
      <c r="S70" s="10">
        <v>0</v>
      </c>
      <c r="T70" s="10">
        <v>0</v>
      </c>
    </row>
    <row r="71" spans="1:20">
      <c r="A71" s="5" t="s">
        <v>64</v>
      </c>
      <c r="B71" s="6">
        <v>10</v>
      </c>
      <c r="Q71" s="10">
        <v>0</v>
      </c>
      <c r="R71" s="10">
        <v>12</v>
      </c>
      <c r="S71" s="10">
        <v>0</v>
      </c>
      <c r="T71" s="10">
        <v>12</v>
      </c>
    </row>
    <row r="72" spans="1:20">
      <c r="A72" s="6" t="s">
        <v>65</v>
      </c>
      <c r="Q72" s="10">
        <v>15.5</v>
      </c>
      <c r="R72" s="10">
        <v>12</v>
      </c>
      <c r="S72" s="10">
        <v>15.5</v>
      </c>
      <c r="T72" s="10">
        <v>0</v>
      </c>
    </row>
    <row r="73" spans="1:20">
      <c r="A73" s="6" t="s">
        <v>66</v>
      </c>
      <c r="Q73" s="10">
        <v>15.5</v>
      </c>
      <c r="R73" s="10">
        <v>12</v>
      </c>
      <c r="S73" s="10">
        <v>15.5</v>
      </c>
      <c r="T73" s="10">
        <v>0</v>
      </c>
    </row>
    <row r="74" spans="1:20">
      <c r="A74" s="6" t="s">
        <v>67</v>
      </c>
      <c r="Q74" s="10">
        <v>15.5</v>
      </c>
      <c r="R74" s="10"/>
      <c r="S74" s="10">
        <v>15.5</v>
      </c>
      <c r="T74" s="10"/>
    </row>
    <row r="75" spans="1:20">
      <c r="A75" s="6" t="s">
        <v>13</v>
      </c>
      <c r="Q75" s="10">
        <v>15.5</v>
      </c>
      <c r="R75" s="10"/>
      <c r="S75" s="10">
        <v>15.5</v>
      </c>
      <c r="T75" s="10"/>
    </row>
    <row r="76" spans="1:20">
      <c r="A76" s="6" t="s">
        <v>68</v>
      </c>
      <c r="Q76" s="10">
        <v>15.5</v>
      </c>
      <c r="R76" s="10"/>
      <c r="S76" s="10">
        <v>15.5</v>
      </c>
      <c r="T76" s="10"/>
    </row>
    <row r="77" spans="1:20">
      <c r="A77" s="6" t="s">
        <v>69</v>
      </c>
      <c r="Q77" s="10">
        <v>15.5</v>
      </c>
      <c r="R77" s="10"/>
      <c r="S77" s="10">
        <v>15.5</v>
      </c>
      <c r="T77" s="10"/>
    </row>
    <row r="78" spans="1:20">
      <c r="A78" s="6" t="s">
        <v>70</v>
      </c>
      <c r="Q78" s="10">
        <v>15.5</v>
      </c>
      <c r="R78" s="10"/>
      <c r="S78" s="10">
        <v>15.5</v>
      </c>
      <c r="T78" s="10"/>
    </row>
    <row r="79" spans="1:20">
      <c r="A79" s="6" t="s">
        <v>71</v>
      </c>
      <c r="Q79" s="10">
        <v>15.5</v>
      </c>
      <c r="R79" s="10"/>
      <c r="S79" s="10">
        <v>15.5</v>
      </c>
      <c r="T79" s="10"/>
    </row>
    <row r="80" spans="1:20">
      <c r="A80" s="6" t="s">
        <v>84</v>
      </c>
      <c r="Q80" s="10">
        <v>15.5</v>
      </c>
      <c r="R80" s="10"/>
      <c r="S80" s="10">
        <v>15.5</v>
      </c>
      <c r="T80" s="10"/>
    </row>
    <row r="81" spans="1:20">
      <c r="A81" s="6" t="s">
        <v>72</v>
      </c>
      <c r="Q81" s="10">
        <v>15.5</v>
      </c>
      <c r="R81" s="10"/>
      <c r="S81" s="10">
        <v>15.5</v>
      </c>
      <c r="T81" s="10"/>
    </row>
    <row r="82" spans="1:20">
      <c r="A82" s="6" t="s">
        <v>73</v>
      </c>
      <c r="Q82" s="10">
        <v>15.5</v>
      </c>
      <c r="R82" s="10"/>
      <c r="S82" s="10">
        <v>15.5</v>
      </c>
      <c r="T82" s="10"/>
    </row>
    <row r="83" spans="1:20">
      <c r="A83" s="6" t="s">
        <v>33</v>
      </c>
      <c r="Q83" s="10">
        <v>15.5</v>
      </c>
      <c r="R83" s="10"/>
      <c r="S83" s="10">
        <v>15.5</v>
      </c>
      <c r="T83" s="10"/>
    </row>
    <row r="84" spans="1:20">
      <c r="A84" s="6" t="s">
        <v>74</v>
      </c>
      <c r="Q84" s="10">
        <v>15.5</v>
      </c>
      <c r="R84" s="10"/>
      <c r="S84" s="10">
        <v>15.5</v>
      </c>
      <c r="T84" s="10"/>
    </row>
    <row r="85" spans="1:20">
      <c r="Q85" s="10">
        <v>15.5</v>
      </c>
      <c r="R85" s="10"/>
      <c r="S85" s="10">
        <v>15.5</v>
      </c>
      <c r="T85" s="10"/>
    </row>
    <row r="86" spans="1:20">
      <c r="A86" s="5" t="s">
        <v>92</v>
      </c>
      <c r="B86" s="12" t="s">
        <v>93</v>
      </c>
      <c r="C86" s="12" t="s">
        <v>10</v>
      </c>
      <c r="D86" s="12" t="s">
        <v>11</v>
      </c>
      <c r="Q86" s="10">
        <v>15.5</v>
      </c>
      <c r="R86" s="10"/>
      <c r="S86" s="10">
        <v>15.5</v>
      </c>
      <c r="T86" s="10"/>
    </row>
    <row r="87" spans="1:20">
      <c r="A87" s="15" t="s">
        <v>22</v>
      </c>
      <c r="B87" s="12"/>
      <c r="C87" s="12" t="b">
        <v>0</v>
      </c>
      <c r="D87" s="12" t="b">
        <v>0</v>
      </c>
      <c r="Q87" s="10">
        <v>15.5</v>
      </c>
      <c r="R87" s="10"/>
      <c r="S87" s="10">
        <v>15.5</v>
      </c>
      <c r="T87" s="10"/>
    </row>
    <row r="88" spans="1:20">
      <c r="A88" s="15" t="s">
        <v>17</v>
      </c>
      <c r="B88" s="12">
        <v>4</v>
      </c>
      <c r="C88" s="12" t="b">
        <v>0</v>
      </c>
      <c r="D88" s="12" t="b">
        <v>0</v>
      </c>
      <c r="Q88" s="10">
        <v>15.5</v>
      </c>
      <c r="R88" s="10"/>
      <c r="S88" s="10">
        <v>15.5</v>
      </c>
      <c r="T88" s="10"/>
    </row>
    <row r="89" spans="1:20">
      <c r="A89" s="15" t="s">
        <v>91</v>
      </c>
      <c r="B89" s="12"/>
      <c r="C89" s="12" t="b">
        <v>0</v>
      </c>
      <c r="D89" s="12" t="b">
        <v>0</v>
      </c>
      <c r="Q89" s="10">
        <v>15.5</v>
      </c>
      <c r="R89" s="10"/>
      <c r="S89" s="10">
        <v>15.5</v>
      </c>
      <c r="T89" s="10"/>
    </row>
    <row r="90" spans="1:20">
      <c r="A90" s="15" t="s">
        <v>98</v>
      </c>
      <c r="B90" s="12"/>
      <c r="C90" s="12" t="b">
        <v>0</v>
      </c>
      <c r="D90" s="12" t="b">
        <v>0</v>
      </c>
      <c r="Q90" s="10">
        <v>15.5</v>
      </c>
      <c r="R90" s="10"/>
      <c r="S90" s="10">
        <v>15.5</v>
      </c>
      <c r="T90" s="10"/>
    </row>
    <row r="91" spans="1:20">
      <c r="A91" s="15" t="s">
        <v>16</v>
      </c>
      <c r="B91" s="12"/>
      <c r="C91" s="12" t="b">
        <v>0</v>
      </c>
      <c r="D91" s="12" t="b">
        <v>0</v>
      </c>
      <c r="Q91" s="10">
        <v>15.5</v>
      </c>
      <c r="R91" s="10"/>
      <c r="S91" s="10">
        <v>15.5</v>
      </c>
      <c r="T91" s="10"/>
    </row>
    <row r="92" spans="1:20">
      <c r="A92" s="15" t="s">
        <v>102</v>
      </c>
      <c r="B92" s="12"/>
      <c r="C92" s="12" t="b">
        <v>0</v>
      </c>
      <c r="D92" s="12" t="b">
        <v>0</v>
      </c>
      <c r="Q92" s="10">
        <v>15.5</v>
      </c>
      <c r="R92" s="10"/>
      <c r="S92" s="10">
        <v>15.5</v>
      </c>
      <c r="T92" s="10"/>
    </row>
    <row r="93" spans="1:20">
      <c r="A93" s="15" t="s">
        <v>106</v>
      </c>
      <c r="B93" s="12"/>
      <c r="C93" s="12" t="b">
        <v>0</v>
      </c>
      <c r="D93" s="12" t="b">
        <v>0</v>
      </c>
      <c r="Q93" s="10">
        <v>15.5</v>
      </c>
      <c r="R93" s="10"/>
      <c r="S93" s="10">
        <v>15.5</v>
      </c>
      <c r="T93" s="10"/>
    </row>
    <row r="94" spans="1:20">
      <c r="A94" s="15" t="s">
        <v>115</v>
      </c>
      <c r="B94" s="12"/>
      <c r="C94" s="12" t="b">
        <v>0</v>
      </c>
      <c r="D94" s="12" t="b">
        <v>0</v>
      </c>
      <c r="Q94" s="10">
        <v>15.5</v>
      </c>
      <c r="R94" s="10"/>
      <c r="S94" s="10">
        <v>15.5</v>
      </c>
      <c r="T94" s="10"/>
    </row>
    <row r="95" spans="1:20">
      <c r="A95" s="15" t="s">
        <v>114</v>
      </c>
      <c r="B95" s="12"/>
      <c r="C95" s="12" t="b">
        <v>0</v>
      </c>
      <c r="D95" s="12" t="b">
        <v>0</v>
      </c>
      <c r="Q95" s="10">
        <v>15.5</v>
      </c>
      <c r="R95" s="10"/>
      <c r="S95" s="10">
        <v>15.5</v>
      </c>
      <c r="T95" s="10"/>
    </row>
    <row r="96" spans="1:20">
      <c r="A96" s="15"/>
      <c r="B96" s="12"/>
      <c r="C96" s="12"/>
      <c r="D96" s="12"/>
      <c r="Q96" s="10">
        <v>15.5</v>
      </c>
      <c r="R96" s="10"/>
      <c r="S96" s="10">
        <v>15.5</v>
      </c>
      <c r="T96" s="10"/>
    </row>
    <row r="97" spans="1:20">
      <c r="A97" s="5" t="s">
        <v>101</v>
      </c>
      <c r="Q97" s="10">
        <v>15.5</v>
      </c>
      <c r="R97" s="10"/>
      <c r="S97" s="10">
        <v>15.5</v>
      </c>
      <c r="T97" s="10"/>
    </row>
    <row r="98" spans="1:20">
      <c r="A98" s="6" t="s">
        <v>39</v>
      </c>
      <c r="Q98" s="10">
        <v>15.5</v>
      </c>
      <c r="R98" s="10"/>
      <c r="S98" s="10">
        <v>15.5</v>
      </c>
      <c r="T98" s="10"/>
    </row>
    <row r="99" spans="1:20">
      <c r="A99" s="6" t="s">
        <v>41</v>
      </c>
      <c r="Q99" s="10">
        <v>15.5</v>
      </c>
      <c r="R99" s="10"/>
      <c r="S99" s="10">
        <v>15.5</v>
      </c>
      <c r="T99" s="10"/>
    </row>
    <row r="100" spans="1:20">
      <c r="Q100" s="10">
        <v>15.5</v>
      </c>
      <c r="R100" s="10"/>
      <c r="S100" s="10">
        <v>15.5</v>
      </c>
      <c r="T100" s="10"/>
    </row>
    <row r="101" spans="1:20">
      <c r="A101" s="5" t="s">
        <v>103</v>
      </c>
      <c r="B101" s="12" t="s">
        <v>105</v>
      </c>
      <c r="Q101" s="10">
        <v>15.5</v>
      </c>
      <c r="R101" s="10"/>
      <c r="S101" s="10">
        <v>15.5</v>
      </c>
      <c r="T101" s="10"/>
    </row>
    <row r="102" spans="1:20">
      <c r="A102" s="6" t="s">
        <v>0</v>
      </c>
      <c r="B102" s="12">
        <v>10</v>
      </c>
      <c r="Q102" s="10">
        <v>15.5</v>
      </c>
      <c r="R102" s="10"/>
      <c r="S102" s="10">
        <v>15.5</v>
      </c>
      <c r="T102" s="10"/>
    </row>
    <row r="103" spans="1:20">
      <c r="A103" s="6" t="s">
        <v>104</v>
      </c>
      <c r="B103" s="12">
        <v>18</v>
      </c>
      <c r="Q103" s="10">
        <v>15.5</v>
      </c>
      <c r="R103" s="10"/>
      <c r="S103" s="10">
        <v>15.5</v>
      </c>
      <c r="T103" s="10"/>
    </row>
    <row r="104" spans="1:20">
      <c r="A104" s="6" t="s">
        <v>94</v>
      </c>
      <c r="B104" s="12">
        <v>25</v>
      </c>
      <c r="Q104" s="10">
        <v>15.5</v>
      </c>
      <c r="R104" s="10"/>
      <c r="S104" s="10">
        <v>15.5</v>
      </c>
      <c r="T104" s="10"/>
    </row>
    <row r="105" spans="1:20">
      <c r="A105" s="6" t="s">
        <v>95</v>
      </c>
      <c r="B105" s="12">
        <v>32</v>
      </c>
      <c r="Q105" s="10">
        <v>15.5</v>
      </c>
      <c r="R105" s="10"/>
      <c r="S105" s="10">
        <v>15.5</v>
      </c>
      <c r="T105" s="10"/>
    </row>
    <row r="106" spans="1:20">
      <c r="A106" s="6" t="s">
        <v>96</v>
      </c>
      <c r="B106" s="12">
        <v>40</v>
      </c>
      <c r="Q106" s="10">
        <v>15.5</v>
      </c>
      <c r="R106" s="10"/>
      <c r="S106" s="10">
        <v>15.5</v>
      </c>
      <c r="T106" s="10"/>
    </row>
    <row r="107" spans="1:20">
      <c r="Q107" s="10">
        <v>15.5</v>
      </c>
      <c r="R107" s="10"/>
      <c r="S107" s="10">
        <v>15.5</v>
      </c>
      <c r="T107" s="10"/>
    </row>
    <row r="108" spans="1:20">
      <c r="A108" s="5" t="s">
        <v>116</v>
      </c>
      <c r="B108" s="12">
        <v>1</v>
      </c>
      <c r="Q108" s="10">
        <v>15.5</v>
      </c>
      <c r="R108" s="10"/>
      <c r="S108" s="10">
        <v>15.5</v>
      </c>
      <c r="T108" s="10"/>
    </row>
    <row r="109" spans="1:20">
      <c r="Q109" s="10">
        <v>15.5</v>
      </c>
      <c r="R109" s="10"/>
      <c r="S109" s="10">
        <v>15.5</v>
      </c>
      <c r="T109" s="10"/>
    </row>
    <row r="110" spans="1:20">
      <c r="A110" s="6" t="s">
        <v>125</v>
      </c>
      <c r="B110" s="12" t="s">
        <v>105</v>
      </c>
      <c r="C110" s="12" t="s">
        <v>124</v>
      </c>
      <c r="D110" s="8"/>
      <c r="Q110" s="10">
        <v>14.25</v>
      </c>
      <c r="R110" s="10"/>
      <c r="S110" s="10">
        <v>14.25</v>
      </c>
      <c r="T110" s="10"/>
    </row>
    <row r="111" spans="1:20">
      <c r="A111" s="5" t="s">
        <v>117</v>
      </c>
      <c r="B111" s="16">
        <f>IF(C111&lt;=1,0,(C111-1)*17)</f>
        <v>0</v>
      </c>
      <c r="C111" s="12">
        <v>1</v>
      </c>
      <c r="D111" s="8"/>
      <c r="Q111" s="10">
        <v>14.25</v>
      </c>
      <c r="R111" s="10"/>
      <c r="S111" s="10">
        <v>14.25</v>
      </c>
      <c r="T111" s="10"/>
    </row>
    <row r="112" spans="1:20">
      <c r="A112" s="6" t="e">
        <f>StartYear &amp;"/"&amp;RIGHT(TEXT(StartYear+1,"####"),2)</f>
        <v>#NAME?</v>
      </c>
      <c r="D112" s="8"/>
      <c r="Q112" s="10">
        <v>14.25</v>
      </c>
      <c r="R112" s="10"/>
      <c r="S112" s="10">
        <v>14.25</v>
      </c>
      <c r="T112" s="10"/>
    </row>
    <row r="113" spans="1:20">
      <c r="A113" s="6" t="e">
        <f>StartYear+1 &amp;"/"&amp;RIGHT(TEXT(StartYear+2,"####"),2)</f>
        <v>#NAME?</v>
      </c>
      <c r="Q113" s="10">
        <v>14.25</v>
      </c>
      <c r="R113" s="10"/>
      <c r="S113" s="10">
        <v>14.25</v>
      </c>
      <c r="T113" s="10"/>
    </row>
    <row r="114" spans="1:20">
      <c r="A114" s="6" t="e">
        <f>StartYear+2 &amp;"/"&amp;RIGHT(TEXT(StartYear+3,"####"),2)</f>
        <v>#NAME?</v>
      </c>
      <c r="Q114" s="10">
        <v>14.25</v>
      </c>
      <c r="R114" s="10"/>
      <c r="S114" s="10">
        <v>14.25</v>
      </c>
      <c r="T114" s="10"/>
    </row>
    <row r="115" spans="1:20">
      <c r="Q115" s="10">
        <v>14.25</v>
      </c>
      <c r="R115" s="10"/>
      <c r="S115" s="10">
        <v>14.25</v>
      </c>
      <c r="T115" s="10"/>
    </row>
    <row r="116" spans="1:20">
      <c r="A116" s="5" t="s">
        <v>145</v>
      </c>
      <c r="B116" s="12" t="s">
        <v>147</v>
      </c>
      <c r="C116" s="12" t="s">
        <v>148</v>
      </c>
      <c r="Q116" s="10">
        <v>14.25</v>
      </c>
      <c r="R116" s="10"/>
      <c r="S116" s="10">
        <v>14.25</v>
      </c>
      <c r="T116" s="10"/>
    </row>
    <row r="117" spans="1:20">
      <c r="A117" s="6" t="s">
        <v>130</v>
      </c>
      <c r="B117" s="12">
        <v>74</v>
      </c>
      <c r="C117" s="12">
        <v>74</v>
      </c>
      <c r="Q117" s="10">
        <v>14.25</v>
      </c>
      <c r="R117" s="10"/>
      <c r="S117" s="10">
        <v>14.25</v>
      </c>
      <c r="T117" s="10"/>
    </row>
    <row r="118" spans="1:20">
      <c r="A118" s="6" t="s">
        <v>131</v>
      </c>
      <c r="B118" s="12">
        <v>104</v>
      </c>
      <c r="C118" s="12">
        <v>104</v>
      </c>
      <c r="Q118" s="10">
        <v>14.25</v>
      </c>
      <c r="R118" s="10"/>
      <c r="S118" s="10">
        <v>14.25</v>
      </c>
      <c r="T118" s="10"/>
    </row>
    <row r="119" spans="1:20">
      <c r="A119" s="6" t="s">
        <v>132</v>
      </c>
      <c r="B119" s="12">
        <v>106</v>
      </c>
      <c r="C119" s="12">
        <v>106</v>
      </c>
      <c r="Q119" s="10">
        <v>14.25</v>
      </c>
      <c r="R119" s="10"/>
      <c r="S119" s="10">
        <v>14.25</v>
      </c>
      <c r="T119" s="10"/>
    </row>
    <row r="120" spans="1:20">
      <c r="A120" s="6" t="s">
        <v>133</v>
      </c>
      <c r="B120" s="12">
        <v>121</v>
      </c>
      <c r="C120" s="12">
        <v>121</v>
      </c>
      <c r="Q120" s="10">
        <v>14.25</v>
      </c>
      <c r="R120" s="10"/>
      <c r="S120" s="10">
        <v>14.25</v>
      </c>
      <c r="T120" s="10"/>
    </row>
    <row r="121" spans="1:20">
      <c r="A121" s="6" t="s">
        <v>134</v>
      </c>
      <c r="B121" s="12">
        <v>128</v>
      </c>
      <c r="C121" s="12">
        <v>128</v>
      </c>
      <c r="Q121" s="10">
        <v>14.25</v>
      </c>
      <c r="R121" s="10"/>
      <c r="S121" s="10">
        <v>14.25</v>
      </c>
      <c r="T121" s="10"/>
    </row>
    <row r="122" spans="1:20">
      <c r="A122" s="6" t="s">
        <v>135</v>
      </c>
      <c r="B122" s="12">
        <v>158</v>
      </c>
      <c r="C122" s="12">
        <v>158</v>
      </c>
      <c r="Q122" s="10">
        <v>14.25</v>
      </c>
      <c r="R122" s="10"/>
      <c r="S122" s="10">
        <v>14.25</v>
      </c>
      <c r="T122" s="10"/>
    </row>
    <row r="123" spans="1:20">
      <c r="A123" s="6" t="s">
        <v>136</v>
      </c>
      <c r="B123" s="12">
        <v>190</v>
      </c>
      <c r="C123" s="12">
        <v>190</v>
      </c>
      <c r="Q123" s="10">
        <v>14.25</v>
      </c>
      <c r="R123" s="10"/>
      <c r="S123" s="10">
        <v>14.25</v>
      </c>
      <c r="T123" s="10"/>
    </row>
    <row r="124" spans="1:20">
      <c r="A124" s="6" t="s">
        <v>137</v>
      </c>
      <c r="B124" s="12">
        <v>192</v>
      </c>
      <c r="C124" s="12">
        <v>192</v>
      </c>
      <c r="Q124" s="10">
        <v>14.25</v>
      </c>
      <c r="R124" s="10"/>
      <c r="S124" s="10">
        <v>14.25</v>
      </c>
      <c r="T124" s="10"/>
    </row>
    <row r="125" spans="1:20">
      <c r="A125" s="6" t="s">
        <v>138</v>
      </c>
      <c r="B125" s="12">
        <v>202</v>
      </c>
      <c r="C125" s="12">
        <v>202</v>
      </c>
      <c r="Q125" s="10">
        <v>14.25</v>
      </c>
      <c r="R125" s="10"/>
      <c r="S125" s="10">
        <v>14.25</v>
      </c>
      <c r="T125" s="10"/>
    </row>
    <row r="126" spans="1:20">
      <c r="A126" s="6" t="s">
        <v>139</v>
      </c>
      <c r="B126" s="12">
        <v>212</v>
      </c>
      <c r="C126" s="12">
        <v>212</v>
      </c>
      <c r="Q126" s="10">
        <v>14.25</v>
      </c>
      <c r="R126" s="10"/>
      <c r="S126" s="10">
        <v>14.25</v>
      </c>
      <c r="T126" s="10"/>
    </row>
    <row r="127" spans="1:20">
      <c r="A127" s="6" t="s">
        <v>140</v>
      </c>
      <c r="B127" s="12">
        <v>246</v>
      </c>
      <c r="C127" s="12">
        <v>246</v>
      </c>
      <c r="Q127" s="10">
        <v>14.25</v>
      </c>
      <c r="R127" s="10"/>
      <c r="S127" s="10">
        <v>14.25</v>
      </c>
      <c r="T127" s="10"/>
    </row>
    <row r="128" spans="1:20">
      <c r="A128" s="6" t="s">
        <v>141</v>
      </c>
      <c r="B128" s="12">
        <v>258</v>
      </c>
      <c r="C128" s="12">
        <v>258</v>
      </c>
      <c r="Q128" s="10">
        <v>14.25</v>
      </c>
      <c r="R128" s="10"/>
      <c r="S128" s="10">
        <v>14.25</v>
      </c>
      <c r="T128" s="10"/>
    </row>
    <row r="129" spans="1:20">
      <c r="A129" s="6" t="s">
        <v>142</v>
      </c>
      <c r="B129" s="12">
        <v>287</v>
      </c>
      <c r="C129" s="12">
        <v>287</v>
      </c>
      <c r="Q129" s="10">
        <v>15.5</v>
      </c>
      <c r="R129" s="10"/>
      <c r="S129" s="10">
        <v>15.5</v>
      </c>
      <c r="T129" s="10"/>
    </row>
    <row r="130" spans="1:20">
      <c r="A130" s="6" t="s">
        <v>143</v>
      </c>
      <c r="B130" s="12">
        <v>293</v>
      </c>
      <c r="C130" s="12">
        <v>293</v>
      </c>
      <c r="Q130" s="10">
        <v>15.5</v>
      </c>
      <c r="R130" s="10"/>
      <c r="S130" s="10">
        <v>15.5</v>
      </c>
      <c r="T130" s="10"/>
    </row>
    <row r="131" spans="1:20">
      <c r="A131" s="6" t="s">
        <v>144</v>
      </c>
      <c r="B131" s="12">
        <v>311</v>
      </c>
      <c r="C131" s="12">
        <v>311</v>
      </c>
      <c r="Q131" s="10">
        <v>15.5</v>
      </c>
      <c r="R131" s="10"/>
      <c r="S131" s="10">
        <v>15.5</v>
      </c>
      <c r="T131" s="10"/>
    </row>
    <row r="132" spans="1:20">
      <c r="B132" s="12"/>
      <c r="C132" s="12"/>
      <c r="Q132" s="10">
        <v>15.5</v>
      </c>
      <c r="R132" s="10"/>
      <c r="S132" s="10">
        <v>15.5</v>
      </c>
      <c r="T132" s="10"/>
    </row>
    <row r="133" spans="1:20">
      <c r="A133" s="5" t="s">
        <v>146</v>
      </c>
      <c r="B133" s="12" t="s">
        <v>147</v>
      </c>
      <c r="C133" s="12" t="s">
        <v>148</v>
      </c>
      <c r="Q133" s="10">
        <v>15.5</v>
      </c>
      <c r="R133" s="10"/>
      <c r="S133" s="10">
        <v>15.5</v>
      </c>
      <c r="T133" s="10"/>
    </row>
    <row r="134" spans="1:20">
      <c r="A134" s="6" t="s">
        <v>130</v>
      </c>
      <c r="B134" s="12">
        <v>1</v>
      </c>
      <c r="C134" s="12">
        <v>1</v>
      </c>
      <c r="Q134" s="10">
        <v>15.5</v>
      </c>
      <c r="R134" s="10"/>
      <c r="S134" s="10">
        <v>15.5</v>
      </c>
      <c r="T134" s="10"/>
    </row>
    <row r="135" spans="1:20">
      <c r="A135" s="6" t="s">
        <v>131</v>
      </c>
      <c r="B135" s="12">
        <v>3</v>
      </c>
      <c r="C135" s="12">
        <v>3</v>
      </c>
      <c r="Q135" s="10">
        <v>15.5</v>
      </c>
      <c r="R135" s="10"/>
      <c r="S135" s="10">
        <v>15.5</v>
      </c>
      <c r="T135" s="10"/>
    </row>
    <row r="136" spans="1:20">
      <c r="A136" s="6" t="s">
        <v>132</v>
      </c>
      <c r="B136" s="12">
        <v>9</v>
      </c>
      <c r="C136" s="12">
        <v>9</v>
      </c>
      <c r="Q136" s="10">
        <v>15.5</v>
      </c>
      <c r="R136" s="10"/>
      <c r="S136" s="10">
        <v>15.5</v>
      </c>
      <c r="T136" s="10"/>
    </row>
    <row r="137" spans="1:20">
      <c r="Q137" s="10">
        <v>15.5</v>
      </c>
      <c r="R137" s="10"/>
      <c r="S137" s="10">
        <v>15.5</v>
      </c>
      <c r="T137" s="10"/>
    </row>
    <row r="138" spans="1:20">
      <c r="A138" s="5" t="s">
        <v>149</v>
      </c>
      <c r="Q138" s="10">
        <v>15.5</v>
      </c>
      <c r="R138" s="10"/>
      <c r="S138" s="10">
        <v>15.5</v>
      </c>
      <c r="T138" s="10"/>
    </row>
    <row r="139" spans="1:20">
      <c r="A139" s="6" t="s">
        <v>150</v>
      </c>
      <c r="B139" s="6">
        <v>1.03</v>
      </c>
      <c r="Q139" s="10">
        <v>15.5</v>
      </c>
      <c r="R139" s="10"/>
      <c r="S139" s="10">
        <v>15.5</v>
      </c>
      <c r="T139" s="10"/>
    </row>
    <row r="140" spans="1:20">
      <c r="A140" s="6" t="s">
        <v>153</v>
      </c>
      <c r="B140" s="6">
        <v>2000</v>
      </c>
      <c r="Q140" s="10">
        <v>15.5</v>
      </c>
      <c r="R140" s="10"/>
      <c r="S140" s="10">
        <v>15.5</v>
      </c>
      <c r="T140" s="10"/>
    </row>
    <row r="141" spans="1:20">
      <c r="A141" s="6" t="s">
        <v>151</v>
      </c>
      <c r="B141" s="6">
        <v>0</v>
      </c>
      <c r="Q141" s="10">
        <v>15.5</v>
      </c>
      <c r="R141" s="10"/>
      <c r="S141" s="10">
        <v>15.5</v>
      </c>
      <c r="T141" s="10"/>
    </row>
    <row r="142" spans="1:20">
      <c r="A142" s="6" t="s">
        <v>152</v>
      </c>
      <c r="B142" s="6">
        <v>10</v>
      </c>
      <c r="Q142" s="10">
        <v>15.5</v>
      </c>
      <c r="R142" s="10"/>
      <c r="S142" s="10">
        <v>15.5</v>
      </c>
      <c r="T142" s="10"/>
    </row>
    <row r="143" spans="1:20">
      <c r="A143" s="6" t="s">
        <v>156</v>
      </c>
      <c r="B143" s="6">
        <v>14</v>
      </c>
      <c r="Q143" s="10">
        <v>15.5</v>
      </c>
      <c r="R143" s="10"/>
      <c r="S143" s="10">
        <v>15.5</v>
      </c>
      <c r="T143" s="10"/>
    </row>
    <row r="144" spans="1:20">
      <c r="A144" s="6" t="s">
        <v>154</v>
      </c>
      <c r="B144" s="6">
        <v>0.05</v>
      </c>
      <c r="Q144" s="10">
        <v>15.5</v>
      </c>
      <c r="R144" s="10"/>
      <c r="S144" s="10">
        <v>15.5</v>
      </c>
      <c r="T144" s="10"/>
    </row>
    <row r="145" spans="1:20">
      <c r="A145" s="6" t="s">
        <v>155</v>
      </c>
      <c r="B145" s="6">
        <v>0.94</v>
      </c>
      <c r="Q145" s="10">
        <v>15.5</v>
      </c>
      <c r="R145" s="10"/>
      <c r="S145" s="10">
        <v>15.5</v>
      </c>
      <c r="T145" s="10"/>
    </row>
    <row r="146" spans="1:20">
      <c r="Q146" s="10">
        <v>15.5</v>
      </c>
      <c r="R146" s="10"/>
      <c r="S146" s="10">
        <v>15.5</v>
      </c>
      <c r="T146" s="10"/>
    </row>
    <row r="147" spans="1:20">
      <c r="Q147" s="10">
        <v>15.5</v>
      </c>
      <c r="R147" s="10"/>
      <c r="S147" s="10">
        <v>15.5</v>
      </c>
      <c r="T147" s="10"/>
    </row>
    <row r="148" spans="1:20">
      <c r="Q148" s="10">
        <v>15.5</v>
      </c>
      <c r="R148" s="10"/>
      <c r="S148" s="10">
        <v>15.5</v>
      </c>
      <c r="T148" s="10"/>
    </row>
    <row r="149" spans="1:20">
      <c r="Q149" s="10">
        <v>15.5</v>
      </c>
      <c r="R149" s="10"/>
      <c r="S149" s="10">
        <v>15.5</v>
      </c>
      <c r="T149" s="10"/>
    </row>
    <row r="150" spans="1:20">
      <c r="Q150" s="10">
        <v>15.5</v>
      </c>
      <c r="R150" s="10"/>
      <c r="S150" s="10">
        <v>15.5</v>
      </c>
      <c r="T150" s="10"/>
    </row>
    <row r="151" spans="1:20">
      <c r="Q151" s="10">
        <v>15.5</v>
      </c>
      <c r="R151" s="10"/>
      <c r="S151" s="10">
        <v>15.5</v>
      </c>
      <c r="T151" s="10"/>
    </row>
    <row r="152" spans="1:20">
      <c r="Q152" s="10">
        <v>15.5</v>
      </c>
      <c r="R152" s="10"/>
      <c r="S152" s="10">
        <v>15.5</v>
      </c>
      <c r="T152" s="10"/>
    </row>
    <row r="153" spans="1:20">
      <c r="Q153" s="10">
        <v>15.5</v>
      </c>
      <c r="R153" s="10"/>
      <c r="S153" s="10">
        <v>15.5</v>
      </c>
      <c r="T153" s="10"/>
    </row>
    <row r="154" spans="1:20">
      <c r="Q154" s="10">
        <v>15.5</v>
      </c>
      <c r="R154" s="10"/>
      <c r="S154" s="10">
        <v>15.5</v>
      </c>
      <c r="T154" s="10"/>
    </row>
    <row r="155" spans="1:20">
      <c r="Q155" s="10">
        <v>15.5</v>
      </c>
      <c r="R155" s="10"/>
      <c r="S155" s="10">
        <v>15.5</v>
      </c>
      <c r="T155" s="10"/>
    </row>
    <row r="156" spans="1:20">
      <c r="Q156" s="10">
        <v>15.5</v>
      </c>
      <c r="R156" s="10"/>
      <c r="S156" s="10">
        <v>15.5</v>
      </c>
      <c r="T156" s="10"/>
    </row>
    <row r="157" spans="1:20">
      <c r="Q157" s="10">
        <v>15.5</v>
      </c>
      <c r="R157" s="10"/>
      <c r="S157" s="10">
        <v>15.5</v>
      </c>
      <c r="T157" s="10"/>
    </row>
    <row r="158" spans="1:20">
      <c r="Q158" s="10">
        <v>15.5</v>
      </c>
      <c r="R158" s="10"/>
      <c r="S158" s="10">
        <v>15.5</v>
      </c>
      <c r="T158" s="10"/>
    </row>
    <row r="159" spans="1:20">
      <c r="Q159" s="10">
        <v>15.5</v>
      </c>
      <c r="R159" s="10"/>
      <c r="S159" s="10">
        <v>15.5</v>
      </c>
      <c r="T159" s="10"/>
    </row>
    <row r="160" spans="1:20">
      <c r="Q160" s="10">
        <v>15.5</v>
      </c>
      <c r="R160" s="10"/>
      <c r="S160" s="10">
        <v>15.5</v>
      </c>
      <c r="T160" s="10"/>
    </row>
    <row r="161" spans="17:20">
      <c r="Q161" s="10">
        <v>15.5</v>
      </c>
      <c r="R161" s="10"/>
      <c r="S161" s="10">
        <v>15.5</v>
      </c>
      <c r="T161" s="10"/>
    </row>
    <row r="162" spans="17:20">
      <c r="Q162" s="10">
        <v>15.5</v>
      </c>
      <c r="R162" s="10"/>
      <c r="S162" s="10">
        <v>15.5</v>
      </c>
      <c r="T162" s="10"/>
    </row>
    <row r="163" spans="17:20">
      <c r="Q163" s="10">
        <v>15.5</v>
      </c>
      <c r="R163" s="10"/>
      <c r="S163" s="10">
        <v>15.5</v>
      </c>
      <c r="T163" s="10"/>
    </row>
    <row r="164" spans="17:20">
      <c r="Q164" s="10">
        <v>15.5</v>
      </c>
      <c r="R164" s="10"/>
      <c r="S164" s="10">
        <v>15.5</v>
      </c>
      <c r="T164" s="10"/>
    </row>
    <row r="165" spans="17:20">
      <c r="Q165" s="10">
        <v>15.5</v>
      </c>
      <c r="R165" s="10"/>
      <c r="S165" s="10">
        <v>15.5</v>
      </c>
      <c r="T165" s="10"/>
    </row>
    <row r="166" spans="17:20">
      <c r="Q166" s="10">
        <v>15.5</v>
      </c>
      <c r="R166" s="10"/>
      <c r="S166" s="10">
        <v>15.5</v>
      </c>
      <c r="T166" s="10"/>
    </row>
    <row r="167" spans="17:20">
      <c r="Q167" s="10">
        <v>15.5</v>
      </c>
      <c r="R167" s="10"/>
      <c r="S167" s="10">
        <v>15.5</v>
      </c>
      <c r="T167" s="10"/>
    </row>
    <row r="168" spans="17:20">
      <c r="Q168" s="10">
        <v>15.5</v>
      </c>
      <c r="R168" s="10"/>
      <c r="S168" s="10">
        <v>15.5</v>
      </c>
      <c r="T168" s="10"/>
    </row>
    <row r="169" spans="17:20">
      <c r="Q169" s="10">
        <v>15.5</v>
      </c>
      <c r="R169" s="10"/>
      <c r="S169" s="10">
        <v>15.5</v>
      </c>
      <c r="T169" s="10"/>
    </row>
    <row r="170" spans="17:20">
      <c r="Q170" s="10">
        <v>15.5</v>
      </c>
      <c r="R170" s="10"/>
      <c r="S170" s="10">
        <v>15.5</v>
      </c>
      <c r="T170" s="10"/>
    </row>
    <row r="171" spans="17:20">
      <c r="Q171" s="10">
        <v>15.5</v>
      </c>
      <c r="R171" s="10"/>
      <c r="S171" s="10">
        <v>15.5</v>
      </c>
      <c r="T171" s="10"/>
    </row>
    <row r="172" spans="17:20">
      <c r="Q172" s="10">
        <v>15.5</v>
      </c>
      <c r="R172" s="10"/>
      <c r="S172" s="10">
        <v>15.5</v>
      </c>
      <c r="T172" s="10"/>
    </row>
    <row r="173" spans="17:20">
      <c r="Q173" s="10">
        <v>15.5</v>
      </c>
      <c r="R173" s="10"/>
      <c r="S173" s="10">
        <v>15.5</v>
      </c>
      <c r="T173" s="10"/>
    </row>
    <row r="174" spans="17:20">
      <c r="Q174" s="10">
        <v>15.5</v>
      </c>
      <c r="R174" s="10"/>
      <c r="S174" s="10">
        <v>15.5</v>
      </c>
      <c r="T174" s="10"/>
    </row>
    <row r="175" spans="17:20">
      <c r="Q175" s="10">
        <v>15.5</v>
      </c>
      <c r="R175" s="10"/>
      <c r="S175" s="10">
        <v>15.5</v>
      </c>
      <c r="T175" s="10"/>
    </row>
    <row r="176" spans="17:20">
      <c r="Q176" s="10">
        <v>15.5</v>
      </c>
      <c r="R176" s="10"/>
      <c r="S176" s="10">
        <v>15.5</v>
      </c>
      <c r="T176" s="10"/>
    </row>
    <row r="177" spans="17:20">
      <c r="Q177" s="10">
        <v>15.5</v>
      </c>
      <c r="R177" s="10"/>
      <c r="S177" s="10">
        <v>15.5</v>
      </c>
      <c r="T177" s="10"/>
    </row>
    <row r="178" spans="17:20">
      <c r="Q178" s="10">
        <v>15.5</v>
      </c>
      <c r="R178" s="10"/>
      <c r="S178" s="10">
        <v>15.5</v>
      </c>
      <c r="T178" s="10"/>
    </row>
    <row r="179" spans="17:20">
      <c r="Q179" s="10">
        <v>15.5</v>
      </c>
      <c r="R179" s="10"/>
      <c r="S179" s="10">
        <v>15.5</v>
      </c>
      <c r="T179" s="10"/>
    </row>
    <row r="180" spans="17:20">
      <c r="Q180" s="10">
        <v>15.5</v>
      </c>
      <c r="R180" s="10"/>
      <c r="S180" s="10">
        <v>15.5</v>
      </c>
      <c r="T180" s="10"/>
    </row>
    <row r="181" spans="17:20">
      <c r="Q181" s="10">
        <v>15.5</v>
      </c>
      <c r="R181" s="10"/>
      <c r="S181" s="10">
        <v>15.5</v>
      </c>
      <c r="T181" s="10"/>
    </row>
    <row r="182" spans="17:20">
      <c r="Q182" s="10">
        <v>15.5</v>
      </c>
      <c r="R182" s="10"/>
      <c r="S182" s="10">
        <v>15.5</v>
      </c>
      <c r="T182" s="10"/>
    </row>
    <row r="183" spans="17:20">
      <c r="Q183" s="10">
        <v>15.5</v>
      </c>
      <c r="R183" s="10"/>
      <c r="S183" s="10">
        <v>15.5</v>
      </c>
      <c r="T183" s="10"/>
    </row>
    <row r="184" spans="17:20">
      <c r="Q184" s="10">
        <v>15.5</v>
      </c>
      <c r="R184" s="10"/>
      <c r="S184" s="10">
        <v>15.5</v>
      </c>
      <c r="T184" s="10"/>
    </row>
    <row r="185" spans="17:20">
      <c r="Q185" s="10">
        <v>15.5</v>
      </c>
      <c r="R185" s="10"/>
      <c r="S185" s="10">
        <v>15.5</v>
      </c>
      <c r="T185" s="10"/>
    </row>
    <row r="186" spans="17:20">
      <c r="Q186" s="10">
        <v>15.5</v>
      </c>
      <c r="R186" s="10"/>
      <c r="S186" s="10">
        <v>15.5</v>
      </c>
      <c r="T186" s="10"/>
    </row>
    <row r="187" spans="17:20">
      <c r="Q187" s="10">
        <v>15.5</v>
      </c>
      <c r="R187" s="10"/>
      <c r="S187" s="10">
        <v>15.5</v>
      </c>
      <c r="T187" s="10"/>
    </row>
    <row r="188" spans="17:20">
      <c r="Q188" s="10">
        <v>15.5</v>
      </c>
      <c r="R188" s="10"/>
      <c r="S188" s="10">
        <v>15.5</v>
      </c>
      <c r="T188" s="10"/>
    </row>
    <row r="189" spans="17:20">
      <c r="Q189" s="10">
        <v>15.5</v>
      </c>
      <c r="R189" s="10"/>
      <c r="S189" s="10">
        <v>15.5</v>
      </c>
      <c r="T189" s="10"/>
    </row>
    <row r="190" spans="17:20">
      <c r="Q190" s="10">
        <v>15.5</v>
      </c>
      <c r="R190" s="10"/>
      <c r="S190" s="10">
        <v>15.5</v>
      </c>
      <c r="T190" s="10"/>
    </row>
    <row r="191" spans="17:20">
      <c r="Q191" s="10">
        <v>15.5</v>
      </c>
      <c r="R191" s="10"/>
      <c r="S191" s="10">
        <v>15.5</v>
      </c>
      <c r="T191" s="10"/>
    </row>
    <row r="192" spans="17:20">
      <c r="Q192" s="10">
        <v>15.5</v>
      </c>
      <c r="R192" s="10"/>
      <c r="S192" s="10">
        <v>15.5</v>
      </c>
      <c r="T192" s="10"/>
    </row>
    <row r="193" spans="17:20">
      <c r="Q193" s="10">
        <v>15.5</v>
      </c>
      <c r="R193" s="10"/>
      <c r="S193" s="10">
        <v>15.5</v>
      </c>
      <c r="T193" s="10"/>
    </row>
    <row r="194" spans="17:20">
      <c r="Q194" s="10">
        <v>15.5</v>
      </c>
      <c r="R194" s="10"/>
      <c r="S194" s="10">
        <v>15.5</v>
      </c>
      <c r="T194" s="10"/>
    </row>
    <row r="195" spans="17:20">
      <c r="Q195" s="10">
        <v>15.5</v>
      </c>
      <c r="R195" s="10"/>
      <c r="S195" s="10">
        <v>15.5</v>
      </c>
      <c r="T195" s="10"/>
    </row>
    <row r="196" spans="17:20">
      <c r="Q196" s="10">
        <v>15.5</v>
      </c>
      <c r="R196" s="10"/>
      <c r="S196" s="10">
        <v>15.5</v>
      </c>
      <c r="T196" s="10"/>
    </row>
    <row r="197" spans="17:20">
      <c r="Q197" s="10">
        <v>15.5</v>
      </c>
      <c r="R197" s="10"/>
      <c r="S197" s="10">
        <v>15.5</v>
      </c>
      <c r="T197" s="10"/>
    </row>
    <row r="198" spans="17:20">
      <c r="Q198" s="10">
        <v>15.5</v>
      </c>
      <c r="R198" s="10"/>
      <c r="S198" s="10">
        <v>15.5</v>
      </c>
      <c r="T198" s="10"/>
    </row>
    <row r="199" spans="17:20">
      <c r="Q199" s="10">
        <v>15.5</v>
      </c>
      <c r="R199" s="10"/>
      <c r="S199" s="10">
        <v>15.5</v>
      </c>
      <c r="T199" s="10"/>
    </row>
    <row r="200" spans="17:20">
      <c r="Q200" s="10">
        <v>15.5</v>
      </c>
      <c r="R200" s="10"/>
      <c r="S200" s="10">
        <v>15.5</v>
      </c>
      <c r="T200" s="10"/>
    </row>
    <row r="201" spans="17:20">
      <c r="Q201" s="10">
        <v>15.5</v>
      </c>
      <c r="R201" s="10"/>
      <c r="S201" s="10">
        <v>15.5</v>
      </c>
      <c r="T201" s="10"/>
    </row>
    <row r="202" spans="17:20">
      <c r="Q202" s="10">
        <v>15.5</v>
      </c>
      <c r="R202" s="10"/>
      <c r="S202" s="10">
        <v>15.5</v>
      </c>
      <c r="T202" s="10"/>
    </row>
    <row r="203" spans="17:20">
      <c r="Q203" s="10">
        <v>15.5</v>
      </c>
      <c r="R203" s="10"/>
      <c r="S203" s="10">
        <v>15.5</v>
      </c>
      <c r="T203" s="10"/>
    </row>
    <row r="204" spans="17:20">
      <c r="Q204" s="10">
        <v>15.5</v>
      </c>
      <c r="R204" s="10"/>
      <c r="S204" s="10">
        <v>15.5</v>
      </c>
      <c r="T204" s="10"/>
    </row>
    <row r="205" spans="17:20">
      <c r="Q205" s="10">
        <v>15.5</v>
      </c>
      <c r="R205" s="10"/>
      <c r="S205" s="10">
        <v>15.5</v>
      </c>
      <c r="T205" s="10"/>
    </row>
    <row r="206" spans="17:20">
      <c r="Q206" s="10">
        <v>15.5</v>
      </c>
      <c r="R206" s="10"/>
      <c r="S206" s="10">
        <v>15.5</v>
      </c>
      <c r="T206" s="10"/>
    </row>
    <row r="207" spans="17:20">
      <c r="Q207" s="10">
        <v>15.5</v>
      </c>
      <c r="R207" s="10"/>
      <c r="S207" s="10">
        <v>15.5</v>
      </c>
      <c r="T207" s="10"/>
    </row>
    <row r="208" spans="17:20">
      <c r="Q208" s="10">
        <v>15.5</v>
      </c>
      <c r="R208" s="10"/>
      <c r="S208" s="10">
        <v>15.5</v>
      </c>
      <c r="T208" s="10"/>
    </row>
    <row r="209" spans="17:20">
      <c r="Q209" s="10">
        <v>15.5</v>
      </c>
      <c r="R209" s="10"/>
      <c r="S209" s="10">
        <v>15.5</v>
      </c>
      <c r="T209" s="10"/>
    </row>
    <row r="210" spans="17:20">
      <c r="Q210" s="10">
        <v>15.5</v>
      </c>
      <c r="R210" s="10"/>
      <c r="S210" s="10">
        <v>15.5</v>
      </c>
      <c r="T210" s="10"/>
    </row>
    <row r="211" spans="17:20">
      <c r="Q211" s="10">
        <v>15.5</v>
      </c>
      <c r="R211" s="10"/>
      <c r="S211" s="10">
        <v>15.5</v>
      </c>
      <c r="T211" s="10"/>
    </row>
    <row r="212" spans="17:20">
      <c r="Q212" s="10">
        <v>15.5</v>
      </c>
      <c r="R212" s="10"/>
      <c r="S212" s="10">
        <v>15.5</v>
      </c>
      <c r="T212" s="10"/>
    </row>
    <row r="213" spans="17:20">
      <c r="Q213" s="10">
        <v>15.5</v>
      </c>
      <c r="R213" s="10"/>
      <c r="S213" s="10">
        <v>15.5</v>
      </c>
      <c r="T213" s="10"/>
    </row>
    <row r="214" spans="17:20">
      <c r="Q214" s="10">
        <v>15.5</v>
      </c>
      <c r="R214" s="10"/>
      <c r="S214" s="10">
        <v>15.5</v>
      </c>
      <c r="T214" s="10"/>
    </row>
    <row r="215" spans="17:20">
      <c r="Q215" s="10">
        <v>15.5</v>
      </c>
      <c r="R215" s="10"/>
      <c r="S215" s="10">
        <v>15.5</v>
      </c>
      <c r="T215" s="10"/>
    </row>
    <row r="216" spans="17:20">
      <c r="Q216" s="10">
        <v>15.5</v>
      </c>
      <c r="R216" s="10"/>
      <c r="S216" s="10">
        <v>15.5</v>
      </c>
      <c r="T216" s="10"/>
    </row>
    <row r="217" spans="17:20">
      <c r="Q217" s="10">
        <v>15.5</v>
      </c>
      <c r="R217" s="10"/>
      <c r="S217" s="10">
        <v>15.5</v>
      </c>
      <c r="T217" s="10"/>
    </row>
    <row r="218" spans="17:20">
      <c r="Q218" s="10">
        <v>15.5</v>
      </c>
      <c r="R218" s="10"/>
      <c r="S218" s="10">
        <v>15.5</v>
      </c>
      <c r="T218" s="10"/>
    </row>
    <row r="219" spans="17:20">
      <c r="Q219" s="10">
        <v>15.5</v>
      </c>
      <c r="R219" s="10"/>
      <c r="S219" s="10">
        <v>15.5</v>
      </c>
      <c r="T219" s="10"/>
    </row>
    <row r="220" spans="17:20">
      <c r="Q220" s="10">
        <v>15.5</v>
      </c>
      <c r="R220" s="10"/>
      <c r="S220" s="10">
        <v>15.5</v>
      </c>
      <c r="T220" s="10"/>
    </row>
    <row r="221" spans="17:20">
      <c r="Q221" s="10">
        <v>15.5</v>
      </c>
      <c r="R221" s="10"/>
      <c r="S221" s="10">
        <v>15.5</v>
      </c>
      <c r="T221" s="10"/>
    </row>
    <row r="222" spans="17:20">
      <c r="Q222" s="10">
        <v>15.5</v>
      </c>
      <c r="R222" s="10"/>
      <c r="S222" s="10">
        <v>15.5</v>
      </c>
      <c r="T222" s="10"/>
    </row>
    <row r="223" spans="17:20">
      <c r="Q223" s="10">
        <v>15.5</v>
      </c>
      <c r="R223" s="10"/>
      <c r="S223" s="10">
        <v>15.5</v>
      </c>
      <c r="T223" s="10"/>
    </row>
    <row r="224" spans="17:20">
      <c r="Q224" s="10">
        <v>15.5</v>
      </c>
      <c r="R224" s="10"/>
      <c r="S224" s="10">
        <v>15.5</v>
      </c>
      <c r="T224" s="10"/>
    </row>
    <row r="225" spans="17:20">
      <c r="Q225" s="10">
        <v>15.5</v>
      </c>
      <c r="R225" s="10"/>
      <c r="S225" s="10">
        <v>15.5</v>
      </c>
      <c r="T225" s="10"/>
    </row>
    <row r="226" spans="17:20">
      <c r="Q226" s="10">
        <v>15.5</v>
      </c>
      <c r="R226" s="10"/>
      <c r="S226" s="10">
        <v>15.5</v>
      </c>
      <c r="T226" s="10"/>
    </row>
    <row r="227" spans="17:20">
      <c r="Q227" s="10">
        <v>15.5</v>
      </c>
      <c r="R227" s="10"/>
      <c r="S227" s="10">
        <v>15.5</v>
      </c>
      <c r="T227" s="10"/>
    </row>
    <row r="228" spans="17:20">
      <c r="Q228" s="10">
        <v>15.5</v>
      </c>
      <c r="R228" s="10"/>
      <c r="S228" s="10">
        <v>15.5</v>
      </c>
      <c r="T228" s="10"/>
    </row>
    <row r="229" spans="17:20">
      <c r="Q229" s="10">
        <v>15.5</v>
      </c>
      <c r="R229" s="10"/>
      <c r="S229" s="10">
        <v>15.5</v>
      </c>
      <c r="T229" s="10"/>
    </row>
    <row r="230" spans="17:20">
      <c r="Q230" s="10">
        <v>15.5</v>
      </c>
      <c r="R230" s="10"/>
      <c r="S230" s="10">
        <v>15.5</v>
      </c>
      <c r="T230" s="10"/>
    </row>
    <row r="231" spans="17:20">
      <c r="Q231" s="10">
        <v>15.5</v>
      </c>
      <c r="R231" s="10"/>
      <c r="S231" s="10">
        <v>15.5</v>
      </c>
      <c r="T231" s="10"/>
    </row>
    <row r="232" spans="17:20">
      <c r="Q232" s="10">
        <v>15.5</v>
      </c>
      <c r="R232" s="10"/>
      <c r="S232" s="10">
        <v>15.5</v>
      </c>
      <c r="T232" s="10"/>
    </row>
    <row r="233" spans="17:20">
      <c r="Q233" s="10">
        <v>15.5</v>
      </c>
      <c r="R233" s="10"/>
      <c r="S233" s="10">
        <v>15.5</v>
      </c>
      <c r="T233" s="10"/>
    </row>
    <row r="234" spans="17:20">
      <c r="Q234" s="10">
        <v>15.5</v>
      </c>
      <c r="R234" s="10"/>
      <c r="S234" s="10">
        <v>15.5</v>
      </c>
      <c r="T234" s="10"/>
    </row>
    <row r="235" spans="17:20">
      <c r="Q235" s="10">
        <v>15.5</v>
      </c>
      <c r="R235" s="10"/>
      <c r="S235" s="10">
        <v>15.5</v>
      </c>
      <c r="T235" s="10"/>
    </row>
    <row r="236" spans="17:20">
      <c r="Q236" s="10">
        <v>15.5</v>
      </c>
      <c r="R236" s="10"/>
      <c r="S236" s="10">
        <v>15.5</v>
      </c>
      <c r="T236" s="10"/>
    </row>
    <row r="237" spans="17:20">
      <c r="Q237" s="10">
        <v>15.5</v>
      </c>
      <c r="R237" s="10"/>
      <c r="S237" s="10">
        <v>15.5</v>
      </c>
      <c r="T237" s="10"/>
    </row>
    <row r="238" spans="17:20">
      <c r="Q238" s="10">
        <v>15.5</v>
      </c>
      <c r="R238" s="10"/>
      <c r="S238" s="10">
        <v>15.5</v>
      </c>
      <c r="T238" s="10"/>
    </row>
    <row r="239" spans="17:20">
      <c r="Q239" s="10">
        <v>15.5</v>
      </c>
      <c r="R239" s="10"/>
      <c r="S239" s="10">
        <v>15.5</v>
      </c>
      <c r="T239" s="10"/>
    </row>
    <row r="240" spans="17:20">
      <c r="Q240" s="10">
        <v>15.5</v>
      </c>
      <c r="R240" s="10"/>
      <c r="S240" s="10">
        <v>15.5</v>
      </c>
      <c r="T240" s="10"/>
    </row>
    <row r="241" spans="17:20">
      <c r="Q241" s="10">
        <v>15.5</v>
      </c>
      <c r="R241" s="10"/>
      <c r="S241" s="10">
        <v>15.5</v>
      </c>
      <c r="T241" s="10"/>
    </row>
    <row r="242" spans="17:20">
      <c r="Q242" s="10">
        <v>15.5</v>
      </c>
      <c r="R242" s="10"/>
      <c r="S242" s="10">
        <v>15.5</v>
      </c>
      <c r="T242" s="10"/>
    </row>
    <row r="243" spans="17:20">
      <c r="Q243" s="10">
        <v>15.5</v>
      </c>
      <c r="R243" s="10"/>
      <c r="S243" s="10">
        <v>15.5</v>
      </c>
      <c r="T243" s="10"/>
    </row>
    <row r="244" spans="17:20">
      <c r="Q244" s="10">
        <v>15.5</v>
      </c>
      <c r="R244" s="10"/>
      <c r="S244" s="10">
        <v>15.5</v>
      </c>
      <c r="T244" s="10"/>
    </row>
    <row r="245" spans="17:20">
      <c r="Q245" s="10">
        <v>15.5</v>
      </c>
      <c r="R245" s="10"/>
      <c r="S245" s="10">
        <v>15.5</v>
      </c>
      <c r="T245" s="10"/>
    </row>
    <row r="246" spans="17:20">
      <c r="Q246" s="10">
        <v>15.5</v>
      </c>
      <c r="R246" s="10"/>
      <c r="S246" s="10">
        <v>15.5</v>
      </c>
      <c r="T246" s="10"/>
    </row>
    <row r="247" spans="17:20">
      <c r="Q247" s="10">
        <v>15.5</v>
      </c>
      <c r="R247" s="10"/>
      <c r="S247" s="10">
        <v>15.5</v>
      </c>
      <c r="T247" s="10"/>
    </row>
    <row r="248" spans="17:20">
      <c r="Q248" s="10">
        <v>15.5</v>
      </c>
      <c r="R248" s="10"/>
      <c r="S248" s="10">
        <v>15.5</v>
      </c>
      <c r="T248" s="10"/>
    </row>
    <row r="249" spans="17:20">
      <c r="Q249" s="10">
        <v>15.5</v>
      </c>
      <c r="R249" s="10"/>
      <c r="S249" s="10">
        <v>15.5</v>
      </c>
      <c r="T249" s="10"/>
    </row>
    <row r="250" spans="17:20">
      <c r="Q250" s="10">
        <v>15.5</v>
      </c>
      <c r="R250" s="10"/>
      <c r="S250" s="10">
        <v>15.5</v>
      </c>
      <c r="T250" s="10"/>
    </row>
    <row r="251" spans="17:20">
      <c r="Q251" s="10">
        <v>15.5</v>
      </c>
      <c r="R251" s="10"/>
      <c r="S251" s="10">
        <v>15.5</v>
      </c>
      <c r="T251" s="10"/>
    </row>
    <row r="252" spans="17:20">
      <c r="Q252" s="10">
        <v>15.5</v>
      </c>
      <c r="R252" s="10"/>
      <c r="S252" s="10">
        <v>15.5</v>
      </c>
      <c r="T252" s="10"/>
    </row>
    <row r="253" spans="17:20">
      <c r="Q253" s="10">
        <v>15.5</v>
      </c>
      <c r="R253" s="10"/>
      <c r="S253" s="10">
        <v>15.5</v>
      </c>
      <c r="T253" s="10"/>
    </row>
    <row r="254" spans="17:20">
      <c r="Q254" s="10">
        <v>15.5</v>
      </c>
      <c r="R254" s="10"/>
      <c r="S254" s="10">
        <v>15.5</v>
      </c>
      <c r="T254" s="10"/>
    </row>
    <row r="255" spans="17:20">
      <c r="Q255" s="10">
        <v>15.5</v>
      </c>
      <c r="R255" s="10"/>
      <c r="S255" s="10">
        <v>15.5</v>
      </c>
      <c r="T255" s="10"/>
    </row>
    <row r="256" spans="17:20">
      <c r="Q256" s="10">
        <v>15.5</v>
      </c>
      <c r="R256" s="10"/>
      <c r="S256" s="10">
        <v>15.5</v>
      </c>
      <c r="T256" s="10"/>
    </row>
    <row r="257" spans="17:20">
      <c r="Q257" s="10">
        <v>15.5</v>
      </c>
      <c r="R257" s="10"/>
      <c r="S257" s="10">
        <v>15.5</v>
      </c>
      <c r="T257" s="10"/>
    </row>
    <row r="258" spans="17:20">
      <c r="Q258" s="10">
        <v>15.5</v>
      </c>
      <c r="R258" s="10"/>
      <c r="S258" s="10">
        <v>15.5</v>
      </c>
      <c r="T258" s="10"/>
    </row>
    <row r="259" spans="17:20">
      <c r="Q259" s="10">
        <v>15.5</v>
      </c>
      <c r="R259" s="10"/>
      <c r="S259" s="10">
        <v>15.5</v>
      </c>
      <c r="T259" s="10"/>
    </row>
    <row r="260" spans="17:20">
      <c r="Q260" s="10">
        <v>15.5</v>
      </c>
      <c r="R260" s="10"/>
      <c r="S260" s="10">
        <v>15.5</v>
      </c>
      <c r="T260" s="10"/>
    </row>
    <row r="261" spans="17:20">
      <c r="Q261" s="10">
        <v>15.5</v>
      </c>
      <c r="R261" s="10"/>
      <c r="S261" s="10">
        <v>15.5</v>
      </c>
      <c r="T261" s="10"/>
    </row>
    <row r="262" spans="17:20">
      <c r="Q262" s="10">
        <v>15.5</v>
      </c>
      <c r="R262" s="10"/>
      <c r="S262" s="10">
        <v>15.5</v>
      </c>
      <c r="T262" s="10"/>
    </row>
    <row r="263" spans="17:20">
      <c r="Q263" s="10">
        <v>15.5</v>
      </c>
      <c r="R263" s="10"/>
      <c r="S263" s="10">
        <v>15.5</v>
      </c>
      <c r="T263" s="10"/>
    </row>
    <row r="264" spans="17:20">
      <c r="Q264" s="10">
        <v>15.5</v>
      </c>
      <c r="R264" s="10"/>
      <c r="S264" s="10">
        <v>15.5</v>
      </c>
      <c r="T264" s="10"/>
    </row>
    <row r="265" spans="17:20">
      <c r="Q265" s="10">
        <v>15.5</v>
      </c>
      <c r="R265" s="10"/>
      <c r="S265" s="10">
        <v>15.5</v>
      </c>
      <c r="T265" s="10"/>
    </row>
    <row r="266" spans="17:20">
      <c r="Q266" s="10">
        <v>15.5</v>
      </c>
      <c r="R266" s="10"/>
      <c r="S266" s="10">
        <v>15.5</v>
      </c>
      <c r="T266" s="10"/>
    </row>
    <row r="267" spans="17:20">
      <c r="Q267" s="10">
        <v>15.5</v>
      </c>
      <c r="R267" s="10"/>
      <c r="S267" s="10">
        <v>15.5</v>
      </c>
      <c r="T267" s="10"/>
    </row>
    <row r="268" spans="17:20">
      <c r="Q268" s="10">
        <v>15.5</v>
      </c>
      <c r="R268" s="10"/>
      <c r="S268" s="10">
        <v>15.5</v>
      </c>
      <c r="T268" s="10"/>
    </row>
    <row r="269" spans="17:20">
      <c r="Q269" s="10">
        <v>15.5</v>
      </c>
      <c r="R269" s="10"/>
      <c r="S269" s="10">
        <v>15.5</v>
      </c>
      <c r="T269" s="10"/>
    </row>
    <row r="270" spans="17:20">
      <c r="Q270" s="10">
        <v>15.5</v>
      </c>
      <c r="R270" s="10"/>
      <c r="S270" s="10">
        <v>15.5</v>
      </c>
      <c r="T270" s="10"/>
    </row>
    <row r="271" spans="17:20">
      <c r="Q271" s="10">
        <v>15.5</v>
      </c>
      <c r="R271" s="10"/>
      <c r="S271" s="10">
        <v>15.5</v>
      </c>
      <c r="T271" s="10"/>
    </row>
    <row r="272" spans="17:20">
      <c r="Q272" s="10">
        <v>15.5</v>
      </c>
      <c r="R272" s="10"/>
      <c r="S272" s="10">
        <v>15.5</v>
      </c>
      <c r="T272" s="10"/>
    </row>
    <row r="273" spans="17:20">
      <c r="Q273" s="10">
        <v>15.5</v>
      </c>
      <c r="R273" s="10"/>
      <c r="S273" s="10">
        <v>15.5</v>
      </c>
      <c r="T273" s="10"/>
    </row>
    <row r="274" spans="17:20">
      <c r="Q274" s="10">
        <v>15.5</v>
      </c>
      <c r="R274" s="10"/>
      <c r="S274" s="10">
        <v>15.5</v>
      </c>
      <c r="T274" s="10"/>
    </row>
    <row r="275" spans="17:20">
      <c r="Q275" s="10">
        <v>15.5</v>
      </c>
      <c r="R275" s="10"/>
      <c r="S275" s="10">
        <v>15.5</v>
      </c>
      <c r="T275" s="10"/>
    </row>
    <row r="276" spans="17:20">
      <c r="Q276" s="10">
        <v>15.5</v>
      </c>
      <c r="R276" s="10"/>
      <c r="S276" s="10">
        <v>15.5</v>
      </c>
      <c r="T276" s="10"/>
    </row>
    <row r="277" spans="17:20">
      <c r="Q277" s="10">
        <v>15.5</v>
      </c>
      <c r="R277" s="10"/>
      <c r="S277" s="10">
        <v>15.5</v>
      </c>
      <c r="T277" s="10"/>
    </row>
    <row r="278" spans="17:20">
      <c r="Q278" s="10">
        <v>15.5</v>
      </c>
      <c r="R278" s="10"/>
      <c r="S278" s="10">
        <v>15.5</v>
      </c>
      <c r="T278" s="10"/>
    </row>
    <row r="279" spans="17:20">
      <c r="Q279" s="10">
        <v>15.5</v>
      </c>
      <c r="R279" s="10"/>
      <c r="S279" s="10">
        <v>15.5</v>
      </c>
      <c r="T279" s="10"/>
    </row>
    <row r="280" spans="17:20">
      <c r="Q280" s="10">
        <v>15.5</v>
      </c>
      <c r="R280" s="10"/>
      <c r="S280" s="10">
        <v>15.5</v>
      </c>
      <c r="T280" s="10"/>
    </row>
    <row r="281" spans="17:20">
      <c r="Q281" s="10">
        <v>15.5</v>
      </c>
      <c r="R281" s="10"/>
      <c r="S281" s="10">
        <v>15.5</v>
      </c>
      <c r="T281" s="10"/>
    </row>
    <row r="282" spans="17:20">
      <c r="Q282" s="10">
        <v>15.5</v>
      </c>
      <c r="R282" s="10"/>
      <c r="S282" s="10">
        <v>15.5</v>
      </c>
      <c r="T282" s="10"/>
    </row>
    <row r="283" spans="17:20">
      <c r="Q283" s="10">
        <v>15.5</v>
      </c>
      <c r="R283" s="10"/>
      <c r="S283" s="10">
        <v>15.5</v>
      </c>
      <c r="T283" s="10"/>
    </row>
    <row r="284" spans="17:20">
      <c r="Q284" s="10">
        <v>15.5</v>
      </c>
      <c r="R284" s="10"/>
      <c r="S284" s="10">
        <v>15.5</v>
      </c>
      <c r="T284" s="10"/>
    </row>
    <row r="285" spans="17:20">
      <c r="Q285" s="10">
        <v>15.5</v>
      </c>
      <c r="R285" s="10"/>
      <c r="S285" s="10">
        <v>15.5</v>
      </c>
      <c r="T285" s="10"/>
    </row>
    <row r="286" spans="17:20">
      <c r="Q286" s="10">
        <v>15.5</v>
      </c>
      <c r="R286" s="10"/>
      <c r="S286" s="10">
        <v>15.5</v>
      </c>
      <c r="T286" s="10"/>
    </row>
    <row r="287" spans="17:20">
      <c r="Q287" s="10">
        <v>15.5</v>
      </c>
      <c r="R287" s="10"/>
      <c r="S287" s="10">
        <v>15.5</v>
      </c>
      <c r="T287" s="10"/>
    </row>
    <row r="288" spans="17:20">
      <c r="Q288" s="10">
        <v>15.5</v>
      </c>
      <c r="R288" s="10"/>
      <c r="S288" s="10">
        <v>15.5</v>
      </c>
      <c r="T288" s="10"/>
    </row>
    <row r="289" spans="17:20">
      <c r="Q289" s="10">
        <v>15.5</v>
      </c>
      <c r="R289" s="10"/>
      <c r="S289" s="10">
        <v>15.5</v>
      </c>
      <c r="T289" s="10"/>
    </row>
    <row r="290" spans="17:20">
      <c r="Q290" s="10">
        <v>15.5</v>
      </c>
      <c r="R290" s="10"/>
      <c r="S290" s="10">
        <v>15.5</v>
      </c>
      <c r="T290" s="10"/>
    </row>
    <row r="291" spans="17:20">
      <c r="Q291" s="10">
        <v>15.5</v>
      </c>
      <c r="R291" s="10"/>
      <c r="S291" s="10">
        <v>15.5</v>
      </c>
      <c r="T291" s="10"/>
    </row>
    <row r="292" spans="17:20">
      <c r="Q292" s="10">
        <v>15.5</v>
      </c>
      <c r="R292" s="10"/>
      <c r="S292" s="10">
        <v>15.5</v>
      </c>
      <c r="T292" s="10"/>
    </row>
    <row r="293" spans="17:20">
      <c r="Q293" s="10">
        <v>15.5</v>
      </c>
      <c r="R293" s="10"/>
      <c r="S293" s="10">
        <v>15.5</v>
      </c>
      <c r="T293" s="10"/>
    </row>
    <row r="294" spans="17:20">
      <c r="Q294" s="10">
        <v>15.5</v>
      </c>
      <c r="R294" s="10"/>
      <c r="S294" s="10">
        <v>15.5</v>
      </c>
      <c r="T294" s="10"/>
    </row>
    <row r="295" spans="17:20">
      <c r="Q295" s="10">
        <v>15.5</v>
      </c>
      <c r="R295" s="10"/>
      <c r="S295" s="10">
        <v>15.5</v>
      </c>
      <c r="T295" s="10"/>
    </row>
    <row r="296" spans="17:20">
      <c r="Q296" s="10">
        <v>15.5</v>
      </c>
      <c r="R296" s="10"/>
      <c r="S296" s="10">
        <v>15.5</v>
      </c>
      <c r="T296" s="10"/>
    </row>
    <row r="297" spans="17:20">
      <c r="Q297" s="10">
        <v>15.5</v>
      </c>
      <c r="R297" s="10"/>
      <c r="S297" s="10">
        <v>15.5</v>
      </c>
      <c r="T297" s="10"/>
    </row>
    <row r="298" spans="17:20">
      <c r="Q298" s="10">
        <v>15.5</v>
      </c>
      <c r="R298" s="10"/>
      <c r="S298" s="10">
        <v>15.5</v>
      </c>
      <c r="T298" s="10"/>
    </row>
    <row r="299" spans="17:20">
      <c r="Q299" s="10">
        <v>15.5</v>
      </c>
      <c r="R299" s="10"/>
      <c r="S299" s="10">
        <v>15.5</v>
      </c>
      <c r="T299" s="10"/>
    </row>
    <row r="300" spans="17:20">
      <c r="Q300" s="10">
        <v>15.5</v>
      </c>
      <c r="R300" s="10"/>
      <c r="S300" s="10">
        <v>15.5</v>
      </c>
      <c r="T300" s="10"/>
    </row>
    <row r="301" spans="17:20">
      <c r="Q301" s="10">
        <v>15.5</v>
      </c>
      <c r="R301" s="10"/>
      <c r="S301" s="10">
        <v>15.5</v>
      </c>
      <c r="T301" s="10"/>
    </row>
    <row r="302" spans="17:20">
      <c r="Q302" s="10">
        <v>15.5</v>
      </c>
      <c r="R302" s="10"/>
      <c r="S302" s="10">
        <v>15.5</v>
      </c>
      <c r="T302" s="10"/>
    </row>
    <row r="303" spans="17:20">
      <c r="Q303" s="10">
        <v>15.5</v>
      </c>
      <c r="R303" s="10"/>
      <c r="S303" s="10">
        <v>15.5</v>
      </c>
      <c r="T303" s="10"/>
    </row>
    <row r="304" spans="17:20">
      <c r="Q304" s="10">
        <v>15.5</v>
      </c>
      <c r="R304" s="10"/>
      <c r="S304" s="10">
        <v>15.5</v>
      </c>
      <c r="T304" s="10"/>
    </row>
    <row r="305" spans="17:20">
      <c r="Q305" s="10">
        <v>15.5</v>
      </c>
      <c r="R305" s="10"/>
      <c r="S305" s="10">
        <v>15.5</v>
      </c>
      <c r="T305" s="10"/>
    </row>
    <row r="306" spans="17:20">
      <c r="Q306" s="10">
        <v>15.5</v>
      </c>
      <c r="R306" s="10"/>
      <c r="S306" s="10">
        <v>15.5</v>
      </c>
      <c r="T306" s="10"/>
    </row>
    <row r="307" spans="17:20">
      <c r="Q307" s="10">
        <v>15.5</v>
      </c>
      <c r="R307" s="10"/>
      <c r="S307" s="10">
        <v>15.5</v>
      </c>
      <c r="T307" s="10"/>
    </row>
    <row r="308" spans="17:20">
      <c r="Q308" s="10">
        <v>15.5</v>
      </c>
      <c r="R308" s="10"/>
      <c r="S308" s="10">
        <v>15.5</v>
      </c>
      <c r="T308" s="10"/>
    </row>
    <row r="309" spans="17:20">
      <c r="Q309" s="10">
        <v>15.5</v>
      </c>
      <c r="R309" s="10"/>
      <c r="S309" s="10">
        <v>15.5</v>
      </c>
      <c r="T309" s="10"/>
    </row>
    <row r="310" spans="17:20">
      <c r="Q310" s="10">
        <v>15.5</v>
      </c>
      <c r="R310" s="10"/>
      <c r="S310" s="10">
        <v>15.5</v>
      </c>
      <c r="T310" s="10"/>
    </row>
    <row r="311" spans="17:20">
      <c r="Q311" s="10">
        <v>15.5</v>
      </c>
      <c r="R311" s="10"/>
      <c r="S311" s="10">
        <v>15.5</v>
      </c>
      <c r="T311" s="10"/>
    </row>
    <row r="312" spans="17:20">
      <c r="Q312" s="10">
        <v>15.5</v>
      </c>
      <c r="R312" s="10"/>
      <c r="S312" s="10">
        <v>15.5</v>
      </c>
      <c r="T312" s="10"/>
    </row>
    <row r="313" spans="17:20">
      <c r="Q313" s="10">
        <v>15.5</v>
      </c>
      <c r="R313" s="10"/>
      <c r="S313" s="10">
        <v>15.5</v>
      </c>
      <c r="T313" s="10"/>
    </row>
    <row r="314" spans="17:20">
      <c r="Q314" s="10">
        <v>15.5</v>
      </c>
      <c r="R314" s="10"/>
      <c r="S314" s="10">
        <v>15.5</v>
      </c>
      <c r="T314" s="10"/>
    </row>
    <row r="315" spans="17:20">
      <c r="Q315" s="10">
        <v>15.5</v>
      </c>
      <c r="R315" s="10"/>
      <c r="S315" s="10">
        <v>15.5</v>
      </c>
      <c r="T315" s="10"/>
    </row>
    <row r="316" spans="17:20">
      <c r="Q316" s="10">
        <v>15.5</v>
      </c>
      <c r="R316" s="10"/>
      <c r="S316" s="10">
        <v>15.5</v>
      </c>
      <c r="T316" s="10"/>
    </row>
    <row r="317" spans="17:20">
      <c r="Q317" s="10">
        <v>15.5</v>
      </c>
      <c r="R317" s="10"/>
      <c r="S317" s="10">
        <v>15.5</v>
      </c>
      <c r="T317" s="10"/>
    </row>
    <row r="318" spans="17:20">
      <c r="Q318" s="10">
        <v>15.5</v>
      </c>
      <c r="R318" s="10"/>
      <c r="S318" s="10">
        <v>15.5</v>
      </c>
      <c r="T318" s="10"/>
    </row>
    <row r="319" spans="17:20">
      <c r="Q319" s="10">
        <v>15.5</v>
      </c>
      <c r="R319" s="10"/>
      <c r="S319" s="10">
        <v>15.5</v>
      </c>
      <c r="T319" s="10"/>
    </row>
    <row r="320" spans="17:20">
      <c r="Q320" s="10">
        <v>15.5</v>
      </c>
      <c r="R320" s="10"/>
      <c r="S320" s="10">
        <v>15.5</v>
      </c>
      <c r="T320" s="10"/>
    </row>
    <row r="321" spans="17:20">
      <c r="Q321" s="10">
        <v>15.5</v>
      </c>
      <c r="R321" s="10"/>
      <c r="S321" s="10">
        <v>15.5</v>
      </c>
      <c r="T321" s="10"/>
    </row>
    <row r="322" spans="17:20">
      <c r="Q322" s="10">
        <v>15.5</v>
      </c>
      <c r="R322" s="10"/>
      <c r="S322" s="10">
        <v>15.5</v>
      </c>
      <c r="T322" s="10"/>
    </row>
    <row r="323" spans="17:20">
      <c r="Q323" s="10">
        <v>15.5</v>
      </c>
      <c r="R323" s="10"/>
      <c r="S323" s="10">
        <v>15.5</v>
      </c>
      <c r="T323" s="10"/>
    </row>
    <row r="324" spans="17:20">
      <c r="Q324" s="10">
        <v>15.5</v>
      </c>
      <c r="R324" s="10"/>
      <c r="S324" s="10">
        <v>15.5</v>
      </c>
      <c r="T324" s="10"/>
    </row>
    <row r="325" spans="17:20">
      <c r="Q325" s="10">
        <v>15.5</v>
      </c>
      <c r="R325" s="10"/>
      <c r="S325" s="10">
        <v>15.5</v>
      </c>
      <c r="T325" s="10"/>
    </row>
    <row r="326" spans="17:20">
      <c r="Q326" s="10">
        <v>15.5</v>
      </c>
      <c r="R326" s="10"/>
      <c r="S326" s="10">
        <v>15.5</v>
      </c>
      <c r="T326" s="10"/>
    </row>
    <row r="327" spans="17:20">
      <c r="Q327" s="10">
        <v>15.5</v>
      </c>
      <c r="R327" s="10"/>
      <c r="S327" s="10">
        <v>15.5</v>
      </c>
      <c r="T327" s="10"/>
    </row>
  </sheetData>
  <pageMargins left="0.7" right="0.7" top="0.75" bottom="0.75" header="0.3" footer="0.3"/>
  <pageSetup paperSize="198" orientation="portrait"/>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Cover</vt:lpstr>
      <vt:lpstr>Cashflow</vt:lpstr>
      <vt:lpstr>Summary</vt:lpstr>
      <vt:lpstr>Standard chart of accounts</vt:lpstr>
      <vt:lpstr>DairyBase Import</vt:lpstr>
      <vt:lpstr>Working</vt:lpstr>
      <vt:lpstr>AreaIrrigatedMilking</vt:lpstr>
      <vt:lpstr>AreaIrrigatedSupport</vt:lpstr>
      <vt:lpstr>DairyBase</vt:lpstr>
      <vt:lpstr>'DairyBase Import'!DBImport</vt:lpstr>
      <vt:lpstr>FeedHomegrownTDMPerUsableHa</vt:lpstr>
      <vt:lpstr>Cashflow!Print_Area</vt:lpstr>
      <vt:lpstr>'Standard chart of accounts'!Print_Area</vt:lpstr>
      <vt:lpstr>Summary!Print_Area</vt:lpstr>
      <vt:lpstr>Cashflow!Print_Titles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Dairy Cash Flow Introduction</dc:title>
  <dc:creator>RichardM;Neil Lane</dc:creator>
  <cp:lastModifiedBy>Neil Webster</cp:lastModifiedBy>
  <cp:lastPrinted>2016-06-28T23:12:00Z</cp:lastPrinted>
  <dcterms:created xsi:type="dcterms:W3CDTF">2006-09-16T00:00:00Z</dcterms:created>
  <dcterms:modified xsi:type="dcterms:W3CDTF">2020-03-19T06:09:34Z</dcterms:modified>
</cp:coreProperties>
</file>